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4" activeTab="34"/>
  </bookViews>
  <sheets>
    <sheet name="封面" sheetId="52" r:id="rId1"/>
    <sheet name="目录" sheetId="53" r:id="rId2"/>
    <sheet name="一.一般公共预算" sheetId="50" r:id="rId3"/>
    <sheet name="1.财税收入" sheetId="25" r:id="rId4"/>
    <sheet name="2.债务收入" sheetId="31" r:id="rId5"/>
    <sheet name="3.平衡表" sheetId="24" r:id="rId6"/>
    <sheet name="4.支出汇总表" sheetId="35" r:id="rId7"/>
    <sheet name="5.人员经费汇总表" sheetId="13" r:id="rId8"/>
    <sheet name="5.1县直单位" sheetId="5" r:id="rId9"/>
    <sheet name="5.2乡镇单位" sheetId="6" r:id="rId10"/>
    <sheet name="5.3教育系统人员" sheetId="7" r:id="rId11"/>
    <sheet name="5.4其他人员" sheetId="14" r:id="rId12"/>
    <sheet name="6.运转经费" sheetId="9" r:id="rId13"/>
    <sheet name="6.1.乡镇运转经费" sheetId="12" r:id="rId14"/>
    <sheet name="7.定额运转" sheetId="11" r:id="rId15"/>
    <sheet name="8.村级运转" sheetId="57" r:id="rId16"/>
    <sheet name="9.社区运转" sheetId="58" r:id="rId17"/>
    <sheet name="10.项目" sheetId="59" r:id="rId18"/>
    <sheet name="11.三公经费" sheetId="51" r:id="rId19"/>
    <sheet name="12.一般债务限额余额" sheetId="32" r:id="rId20"/>
    <sheet name="13.整体支出绩效目标表" sheetId="54" r:id="rId21"/>
    <sheet name="14.项目支出绩效目标表" sheetId="55" r:id="rId22"/>
    <sheet name="二.基金" sheetId="27" r:id="rId23"/>
    <sheet name="1.基金收入" sheetId="29" r:id="rId24"/>
    <sheet name="2.基金支出" sheetId="30" r:id="rId25"/>
    <sheet name="3.专项债务限额余额" sheetId="28" r:id="rId26"/>
    <sheet name="三.国有资本" sheetId="37" r:id="rId27"/>
    <sheet name="1.国有资本经营收入" sheetId="38" r:id="rId28"/>
    <sheet name="2.国有资本经营支出" sheetId="39" r:id="rId29"/>
    <sheet name="四.社保基金" sheetId="40" r:id="rId30"/>
    <sheet name="1.社会保险基金预算总表" sheetId="41" r:id="rId31"/>
    <sheet name="2.社会保险基金收入表" sheetId="42" r:id="rId32"/>
    <sheet name="3.社会保险基金支出表" sheetId="43" r:id="rId33"/>
    <sheet name="4.城乡居民基本养老收支预算表" sheetId="44" r:id="rId34"/>
    <sheet name="5.机关事业单位基本养老收支预算表" sheetId="45" r:id="rId35"/>
    <sheet name="6.职工基本医疗保险基金预算表" sheetId="46" r:id="rId36"/>
    <sheet name="7.城乡居民基本医疗保险基金预算表" sheetId="47" r:id="rId37"/>
    <sheet name="8.工伤保险基金预算表" sheetId="48" r:id="rId38"/>
    <sheet name="9.失业保险基金预算表" sheetId="49" r:id="rId39"/>
  </sheets>
  <definedNames>
    <definedName name="_xlnm._FilterDatabase" localSheetId="8" hidden="1">'5.1县直单位'!$A$1:$S$119</definedName>
    <definedName name="_xlnm._FilterDatabase" localSheetId="9" hidden="1">'5.2乡镇单位'!$A$1:$R$106</definedName>
    <definedName name="_xlnm._FilterDatabase" localSheetId="11" hidden="1">'5.4其他人员'!$A$1:$R$29</definedName>
    <definedName name="_xlnm._FilterDatabase" localSheetId="12" hidden="1">'6.运转经费'!$A$1:$O$128</definedName>
    <definedName name="_xlnm._FilterDatabase" localSheetId="13" hidden="1">'6.1.乡镇运转经费'!$A$1:$L$34</definedName>
    <definedName name="_xlnm._FilterDatabase" localSheetId="14" hidden="1">'7.定额运转'!$A$1:$J$14</definedName>
    <definedName name="_xlnm._FilterDatabase" localSheetId="15" hidden="1">'8.村级运转'!$A$7:$V$409</definedName>
    <definedName name="_xlnm._FilterDatabase" localSheetId="16" hidden="1">'9.社区运转'!$A$7:$N$54</definedName>
    <definedName name="_xlnm._FilterDatabase" localSheetId="17" hidden="1">'10.项目'!$A$1:$S$600</definedName>
    <definedName name="_xlnm.Print_Area" localSheetId="5">'3.平衡表'!$A$1:$F$64</definedName>
    <definedName name="_xlnm.Print_Area">#N/A</definedName>
    <definedName name="_xlnm.Print_Titles" localSheetId="3">'1.财税收入'!$2:$3</definedName>
    <definedName name="_xlnm.Print_Titles" localSheetId="16">'9.社区运转'!$2:$5</definedName>
    <definedName name="_xlnm.Print_Titles" localSheetId="24">'2.基金支出'!$2:$5</definedName>
    <definedName name="_xlnm.Print_Titles" localSheetId="5">'3.平衡表'!$2:$5</definedName>
    <definedName name="_xlnm.Print_Titles" localSheetId="8">'5.1县直单位'!$2:$5</definedName>
    <definedName name="_xlnm.Print_Titles" localSheetId="9">'5.2乡镇单位'!$2:$5</definedName>
    <definedName name="_xlnm.Print_Titles" localSheetId="10">'5.3教育系统人员'!$2:$5</definedName>
    <definedName name="_xlnm.Print_Titles" localSheetId="35">'6.职工基本医疗保险基金预算表'!$2:$5</definedName>
    <definedName name="_xlnm.Print_Titles" localSheetId="13">'6.1.乡镇运转经费'!$2:$6</definedName>
    <definedName name="_xlnm.Print_Titles" localSheetId="12">'6.运转经费'!$2:$6</definedName>
    <definedName name="_xlnm.Print_Titles" localSheetId="15">'8.村级运转'!$2:$5</definedName>
    <definedName name="_xlnm.Print_Titles" localSheetId="1">目录!$1:$2</definedName>
    <definedName name="_xlnm.Print_Titles">#N/A</definedName>
    <definedName name="_xlnm.Print_Titles" localSheetId="11">'5.4其他人员'!$2:$6</definedName>
    <definedName name="_xlnm.Print_Titles" localSheetId="17">'10.项目'!$2:$5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thtf</author>
  </authors>
  <commentList>
    <comment ref="J467" authorId="0">
      <text>
        <r>
          <rPr>
            <b/>
            <sz val="9"/>
            <rFont val="宋体"/>
            <charset val="134"/>
          </rPr>
          <t>thtf:</t>
        </r>
        <r>
          <rPr>
            <sz val="9"/>
            <rFont val="宋体"/>
            <charset val="134"/>
          </rPr>
          <t xml:space="preserve">
追加2023年预算20万元</t>
        </r>
      </text>
    </comment>
  </commentList>
</comments>
</file>

<file path=xl/sharedStrings.xml><?xml version="1.0" encoding="utf-8"?>
<sst xmlns="http://schemas.openxmlformats.org/spreadsheetml/2006/main" count="8406" uniqueCount="3207">
  <si>
    <t>溆 浦 县 2025年 政 府 详 细 预 算</t>
  </si>
  <si>
    <t>收 支 计 划 表（草案）</t>
  </si>
  <si>
    <t>（提请2024年12月21日在溆浦县第十八届人民代表大会
第四次会议上通过）</t>
  </si>
  <si>
    <t>溆 浦 县 财 政 局</t>
  </si>
  <si>
    <t>2023年12月</t>
  </si>
  <si>
    <t>2025年预算编制目录</t>
  </si>
  <si>
    <t>一、公共财政预算</t>
  </si>
  <si>
    <t>1.财政收入预算表</t>
  </si>
  <si>
    <t>1</t>
  </si>
  <si>
    <t>2.政府债务收入预算计划表</t>
  </si>
  <si>
    <t>5</t>
  </si>
  <si>
    <t>3.一般公共预算收支平衡表</t>
  </si>
  <si>
    <t>6</t>
  </si>
  <si>
    <t>4.预算支出汇总表</t>
  </si>
  <si>
    <t>8</t>
  </si>
  <si>
    <t>5.人员经费测算总表</t>
  </si>
  <si>
    <t>9</t>
  </si>
  <si>
    <t>5.1县直人员经费测算明细表</t>
  </si>
  <si>
    <t>10</t>
  </si>
  <si>
    <t>5.2乡镇人员经费测算明细表</t>
  </si>
  <si>
    <t>16</t>
  </si>
  <si>
    <t>5.3教育系统人员经费测算明细表</t>
  </si>
  <si>
    <t>20</t>
  </si>
  <si>
    <t>5.4其他人员经费测算明细表</t>
  </si>
  <si>
    <t>23</t>
  </si>
  <si>
    <t>6.预算单位基本运行经费预算安排表</t>
  </si>
  <si>
    <t>25</t>
  </si>
  <si>
    <t>6.1乡镇运行经费预算明细表</t>
  </si>
  <si>
    <t>30</t>
  </si>
  <si>
    <t>7.定额补助单位经费预算安排表</t>
  </si>
  <si>
    <t>32</t>
  </si>
  <si>
    <t>8.村级运转经费预算明细表</t>
  </si>
  <si>
    <t>33</t>
  </si>
  <si>
    <t>9.社区运转经费预算明细表</t>
  </si>
  <si>
    <t>57</t>
  </si>
  <si>
    <t>10.部门预算单位项目安排表</t>
  </si>
  <si>
    <t>60</t>
  </si>
  <si>
    <t>11.“三公”经费预算表</t>
  </si>
  <si>
    <t>108</t>
  </si>
  <si>
    <t>12.一般债务限额和余额情况表</t>
  </si>
  <si>
    <t>109</t>
  </si>
  <si>
    <t>13.整体支出绩效目标表</t>
  </si>
  <si>
    <t>110</t>
  </si>
  <si>
    <t>14.项目支出绩效目标表</t>
  </si>
  <si>
    <t>111</t>
  </si>
  <si>
    <t>二、政府性基金预算</t>
  </si>
  <si>
    <t>1.政府性基金预算收入表</t>
  </si>
  <si>
    <t>112</t>
  </si>
  <si>
    <t>2.政府性基金预算支出表</t>
  </si>
  <si>
    <t>113</t>
  </si>
  <si>
    <t>3.政府专项债务限额和余额情况表</t>
  </si>
  <si>
    <t>115</t>
  </si>
  <si>
    <t>三、国有资本经营预算</t>
  </si>
  <si>
    <t>1.国有资本经营预算收入表</t>
  </si>
  <si>
    <t>116</t>
  </si>
  <si>
    <t>2.国有资本经营预算支出表</t>
  </si>
  <si>
    <t>117</t>
  </si>
  <si>
    <t>四、社保基金预算</t>
  </si>
  <si>
    <t>1.社会保险基金收支预算总表</t>
  </si>
  <si>
    <t>118</t>
  </si>
  <si>
    <t>2.社会保险基金收入总表</t>
  </si>
  <si>
    <t>119</t>
  </si>
  <si>
    <t>3.社会保险基金支出总表</t>
  </si>
  <si>
    <t>120</t>
  </si>
  <si>
    <t>4.城乡居民基本养老保险基金收支预算表</t>
  </si>
  <si>
    <t>121</t>
  </si>
  <si>
    <t>5.机关事业单位基本养老保险收支预算表</t>
  </si>
  <si>
    <t>122</t>
  </si>
  <si>
    <t>6.职工基本医疗保险基金收支预算表</t>
  </si>
  <si>
    <t>123</t>
  </si>
  <si>
    <t>7.城乡居民基本医疗保险基金收支预算表</t>
  </si>
  <si>
    <t>125</t>
  </si>
  <si>
    <t>8.工伤保险基金收支预算表</t>
  </si>
  <si>
    <t>126</t>
  </si>
  <si>
    <t>9.事业保险基金收支预算表</t>
  </si>
  <si>
    <t>127</t>
  </si>
  <si>
    <t>公共财政预算：附表1</t>
  </si>
  <si>
    <t xml:space="preserve">2025年财政收入预算表 </t>
  </si>
  <si>
    <t>编制单位：溆浦县财政局</t>
  </si>
  <si>
    <t>序号</t>
  </si>
  <si>
    <t>项目</t>
  </si>
  <si>
    <t>2024年计划数完成数</t>
  </si>
  <si>
    <t>2025年预算数</t>
  </si>
  <si>
    <t>增幅</t>
  </si>
  <si>
    <t>一、一般预算收入合计</t>
  </si>
  <si>
    <t>（一）税收收入</t>
  </si>
  <si>
    <t>1、增值税（37.5%）</t>
  </si>
  <si>
    <t>2、企业所得税（28%）</t>
  </si>
  <si>
    <t>3、个人所得税（28%）</t>
  </si>
  <si>
    <t>4、资源税（75%）</t>
  </si>
  <si>
    <t>5、城市维护建设税</t>
  </si>
  <si>
    <t>6、房产税</t>
  </si>
  <si>
    <t>7、印花税</t>
  </si>
  <si>
    <t>8、城镇土地使用税（70%）</t>
  </si>
  <si>
    <t>9、土地增值税</t>
  </si>
  <si>
    <t>10、车船税</t>
  </si>
  <si>
    <t>11、耕地占用税</t>
  </si>
  <si>
    <t>12、契税</t>
  </si>
  <si>
    <t>13、环境保护税（70%）</t>
  </si>
  <si>
    <t>14、其他税收收入</t>
  </si>
  <si>
    <t>（二）非税收入</t>
  </si>
  <si>
    <t>1、专项收入</t>
  </si>
  <si>
    <t xml:space="preserve">      教育费收入</t>
  </si>
  <si>
    <t>2、行政事业性收费收入</t>
  </si>
  <si>
    <t>3、 罚没收入</t>
  </si>
  <si>
    <t>4、国有资本经营收入</t>
  </si>
  <si>
    <t>5、国有资源（资产）有偿使用收入</t>
  </si>
  <si>
    <t>6、政府住房基金收入</t>
  </si>
  <si>
    <t>7、其他非税收入</t>
  </si>
  <si>
    <t>二、上划中央收入</t>
  </si>
  <si>
    <t>1、增值税（50%）</t>
  </si>
  <si>
    <t>2、消费税（100%）</t>
  </si>
  <si>
    <t>3、 企业所得税（60%）</t>
  </si>
  <si>
    <t>4、个人所得税（60%）</t>
  </si>
  <si>
    <t>5、其他非税收入（营业税）</t>
  </si>
  <si>
    <t>三、上划省级收入</t>
  </si>
  <si>
    <t>1、增值税（12.5%）</t>
  </si>
  <si>
    <t>2、企业所得税（12%）</t>
  </si>
  <si>
    <t>3、个人所得税（12%）</t>
  </si>
  <si>
    <t>4、资源税（25%）</t>
  </si>
  <si>
    <t>5、城镇土地使用税(30%)</t>
  </si>
  <si>
    <t>6、环境保护税（30%）</t>
  </si>
  <si>
    <t>7、其他非税收入（营业税）</t>
  </si>
  <si>
    <t>财政总收入</t>
  </si>
  <si>
    <t>附一：财政总收入分部门征收情况</t>
  </si>
  <si>
    <t xml:space="preserve">    1、税务部门征收</t>
  </si>
  <si>
    <t xml:space="preserve">    2、财政部门征收</t>
  </si>
  <si>
    <t>附二：一般预算收入分部门征收情况</t>
  </si>
  <si>
    <t xml:space="preserve">    税务部门征收</t>
  </si>
  <si>
    <t xml:space="preserve">      水土保持费</t>
  </si>
  <si>
    <t xml:space="preserve">      残疾人就保障金</t>
  </si>
  <si>
    <t xml:space="preserve">      森林植被恢复费</t>
  </si>
  <si>
    <t xml:space="preserve">      水利建设专项收入</t>
  </si>
  <si>
    <t xml:space="preserve">      人防易地建设费</t>
  </si>
  <si>
    <t xml:space="preserve">      城镇垃圾处理费</t>
  </si>
  <si>
    <t xml:space="preserve">      其他国有资产有偿使用费</t>
  </si>
  <si>
    <t xml:space="preserve">      排污权出让收入</t>
  </si>
  <si>
    <t xml:space="preserve">      探矿权、采矿权使用费收入</t>
  </si>
  <si>
    <t xml:space="preserve">      矿业权出让收益 </t>
  </si>
  <si>
    <t xml:space="preserve">      矿业权占用费收入</t>
  </si>
  <si>
    <t>税收收入</t>
  </si>
  <si>
    <t>税收占总收入比例</t>
  </si>
  <si>
    <t>公共财政预算：附表2</t>
  </si>
  <si>
    <t>溆浦县2025年债务收入预算计划表</t>
  </si>
  <si>
    <t xml:space="preserve">编制单位：溆浦县财政局  </t>
  </si>
  <si>
    <t>单位：万元</t>
  </si>
  <si>
    <t>科目编码</t>
  </si>
  <si>
    <t>科目名称</t>
  </si>
  <si>
    <t>2024年预算数</t>
  </si>
  <si>
    <t>备注</t>
  </si>
  <si>
    <t>类</t>
  </si>
  <si>
    <t>款</t>
  </si>
  <si>
    <t>项</t>
  </si>
  <si>
    <t>目</t>
  </si>
  <si>
    <t>非税收入</t>
  </si>
  <si>
    <t>04</t>
  </si>
  <si>
    <t>地方政府债务收入</t>
  </si>
  <si>
    <t>01</t>
  </si>
  <si>
    <t xml:space="preserve">  一般债务收入</t>
  </si>
  <si>
    <t xml:space="preserve">    地方政府一般债券收入</t>
  </si>
  <si>
    <t>02</t>
  </si>
  <si>
    <t xml:space="preserve">    地方政府向外国政府借款收入</t>
  </si>
  <si>
    <t>03</t>
  </si>
  <si>
    <t xml:space="preserve">    地方政府向国际组织借款收入</t>
  </si>
  <si>
    <t xml:space="preserve">    地方政府其他一般债务收入</t>
  </si>
  <si>
    <t>收入总计</t>
  </si>
  <si>
    <t>公共财政预算：附表3</t>
  </si>
  <si>
    <t>溆浦县2025年一般公共预算收支平衡表</t>
  </si>
  <si>
    <t xml:space="preserve">收    入 </t>
  </si>
  <si>
    <t>支    出</t>
  </si>
  <si>
    <t>项目名称</t>
  </si>
  <si>
    <t>上年预算数</t>
  </si>
  <si>
    <t>本年预算数</t>
  </si>
  <si>
    <t>本年地方收入</t>
  </si>
  <si>
    <t>本级支出</t>
  </si>
  <si>
    <t>上级补助收入</t>
  </si>
  <si>
    <t xml:space="preserve">  工资支出</t>
  </si>
  <si>
    <t xml:space="preserve">  返还性收入</t>
  </si>
  <si>
    <t xml:space="preserve">  运转支出</t>
  </si>
  <si>
    <t xml:space="preserve">    增值税税收返还收入</t>
  </si>
  <si>
    <t xml:space="preserve">  基本民生支出</t>
  </si>
  <si>
    <t xml:space="preserve">    消费税税收返还收入</t>
  </si>
  <si>
    <t xml:space="preserve">  其他</t>
  </si>
  <si>
    <t xml:space="preserve">    所得税基数返还收入</t>
  </si>
  <si>
    <t>转移性支出</t>
  </si>
  <si>
    <t xml:space="preserve">    成品油价格和税费改革税收返还收入</t>
  </si>
  <si>
    <t xml:space="preserve">  上解支出</t>
  </si>
  <si>
    <t xml:space="preserve">    其他税收返还</t>
  </si>
  <si>
    <t xml:space="preserve">    体制上解支出</t>
  </si>
  <si>
    <t xml:space="preserve">  一般性转移支付收入</t>
  </si>
  <si>
    <t xml:space="preserve">    专项上解支出</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</si>
  <si>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</si>
  <si>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</si>
  <si>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</si>
  <si>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</si>
  <si>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</si>
  <si>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</si>
  <si>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增值税留抵退税转移支付支出</t>
  </si>
  <si>
    <t xml:space="preserve">    其他退税减税降费转移支付支出</t>
  </si>
  <si>
    <t xml:space="preserve">    补充县区财力转移支付支出</t>
  </si>
  <si>
    <t xml:space="preserve">    其他一般性转移支付收入</t>
  </si>
  <si>
    <t xml:space="preserve">    成品油价格和税费改革转移支付补助收入</t>
  </si>
  <si>
    <t xml:space="preserve">    基层公检法司转移支付收入</t>
  </si>
  <si>
    <t xml:space="preserve">    义务教育等转移支付收入</t>
  </si>
  <si>
    <t xml:space="preserve">    基本养老金保险和低保等转移支付收入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</si>
  <si>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</si>
  <si>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</si>
  <si>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</si>
  <si>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</si>
  <si>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</si>
  <si>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</si>
  <si>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</si>
  <si>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巩固脱贫攻坚成果衔接乡村振兴转移支付收入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</si>
  <si>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</si>
  <si>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</si>
  <si>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</si>
  <si>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</si>
  <si>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社会保障与就业共同财政事权转移支付收入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</si>
  <si>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</si>
  <si>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</si>
  <si>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</si>
  <si>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</si>
  <si>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</si>
  <si>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</si>
  <si>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</si>
  <si>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</si>
  <si>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专项转移支付收入</t>
  </si>
  <si>
    <t>债务收入</t>
  </si>
  <si>
    <t xml:space="preserve">  再融资一般债券收入</t>
  </si>
  <si>
    <t xml:space="preserve">  新增一般债券收入</t>
  </si>
  <si>
    <t>债务还本付息支出</t>
  </si>
  <si>
    <t xml:space="preserve">  国际组织借款收入</t>
  </si>
  <si>
    <t>（一）地方政府一般债券付息支出</t>
  </si>
  <si>
    <t xml:space="preserve">  外国政府借款收入</t>
  </si>
  <si>
    <t>（二）地方政府其他一般债务还本支出</t>
  </si>
  <si>
    <t>上年结余</t>
  </si>
  <si>
    <t>调入预算稳定调节基金</t>
  </si>
  <si>
    <t>年终滚存结余</t>
  </si>
  <si>
    <t>调入资金</t>
  </si>
  <si>
    <t>减：结转下年支出</t>
  </si>
  <si>
    <t xml:space="preserve">  政府性基金调入</t>
  </si>
  <si>
    <t>净结余</t>
  </si>
  <si>
    <t xml:space="preserve">  国有资本经营预算调入</t>
  </si>
  <si>
    <t xml:space="preserve">  财政专户管理资金调入</t>
  </si>
  <si>
    <t xml:space="preserve">  其他调入</t>
  </si>
  <si>
    <t>支出总计</t>
  </si>
  <si>
    <t>公共财政预算：附表4</t>
  </si>
  <si>
    <t>溆浦县2025年预算支出汇总表</t>
  </si>
  <si>
    <t>功能分类</t>
  </si>
  <si>
    <t>经济分类</t>
  </si>
  <si>
    <t>科目代码</t>
  </si>
  <si>
    <t>一般公共服务支出</t>
  </si>
  <si>
    <t>工资福利支出</t>
  </si>
  <si>
    <t>公共安全支出</t>
  </si>
  <si>
    <t>商品和服务支出</t>
  </si>
  <si>
    <t>教育支出</t>
  </si>
  <si>
    <t>对个人和家庭的补助</t>
  </si>
  <si>
    <t>科学技术支出</t>
  </si>
  <si>
    <t>债务利息及费用支出</t>
  </si>
  <si>
    <t>文化旅游体育与传媒支出</t>
  </si>
  <si>
    <t>资本性支出（基本建设）</t>
  </si>
  <si>
    <t>社会保障和就业支出</t>
  </si>
  <si>
    <t>资本性支出</t>
  </si>
  <si>
    <t>卫生健康支出</t>
  </si>
  <si>
    <t>对企业补助（基本建设）</t>
  </si>
  <si>
    <t>节能环保支出</t>
  </si>
  <si>
    <t>对企业补助</t>
  </si>
  <si>
    <t>城乡社区支出</t>
  </si>
  <si>
    <t>对社会保障基金补助</t>
  </si>
  <si>
    <t>农林水支出</t>
  </si>
  <si>
    <t>其他支出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</si>
  <si>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</si>
  <si>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</si>
  <si>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</si>
  <si>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</si>
  <si>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</si>
  <si>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</si>
  <si>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</si>
  <si>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</si>
  <si>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</si>
  <si>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</si>
  <si>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债务还本支出</t>
  </si>
  <si>
    <t>债务付息支出</t>
  </si>
  <si>
    <t>合计</t>
  </si>
  <si>
    <t>公共财政预算：附表5</t>
  </si>
  <si>
    <t>2025年人员经费测算总表</t>
  </si>
  <si>
    <t>编制单位：溆浦县财政局                                                                                                                                                              单位：万元、人</t>
  </si>
  <si>
    <t>人数</t>
  </si>
  <si>
    <t>金额</t>
  </si>
  <si>
    <t>一、在职人员工资及津补贴</t>
  </si>
  <si>
    <t>1、基本工资</t>
  </si>
  <si>
    <t>2、津补贴</t>
  </si>
  <si>
    <t>3、奖励性工资</t>
  </si>
  <si>
    <t>4、交通补贴</t>
  </si>
  <si>
    <t>5、基础绩效奖</t>
  </si>
  <si>
    <t>6、其他（临时性调整）</t>
  </si>
  <si>
    <t>含职务与职级并行600万元,补充公积金5%,5500万元；</t>
  </si>
  <si>
    <t>7、其他人员工资（提前退休）</t>
  </si>
  <si>
    <t>45人</t>
  </si>
  <si>
    <t>8、其他人员津补贴（提前退休）</t>
  </si>
  <si>
    <t>9、乡镇工作补贴（拨各乡镇）</t>
  </si>
  <si>
    <t>10、绩效工资</t>
  </si>
  <si>
    <t>（全额事业人员6800*8100=5508万元）+非义务教育资金1155人*0.2=231万元</t>
  </si>
  <si>
    <t>11、基础绩效奖（未统发的部分）</t>
  </si>
  <si>
    <t>429*12=5148万元+4019*0.7=2813.3万元=7961.3</t>
  </si>
  <si>
    <t>12、基本工资（补差）</t>
  </si>
  <si>
    <t>二、四险两金</t>
  </si>
  <si>
    <t>1、基本养老保险</t>
  </si>
  <si>
    <t>基本工资总额16%</t>
  </si>
  <si>
    <t>2、医疗保险</t>
  </si>
  <si>
    <t>基本工资总额8.5%</t>
  </si>
  <si>
    <t>3、工伤保险</t>
  </si>
  <si>
    <t>基本工资总额1%</t>
  </si>
  <si>
    <t>4、失业保险</t>
  </si>
  <si>
    <t>基本工资总额0.7%</t>
  </si>
  <si>
    <t>5、住房公积金</t>
  </si>
  <si>
    <t>基本工资总额7%</t>
  </si>
  <si>
    <t xml:space="preserve">    在职人员</t>
  </si>
  <si>
    <t xml:space="preserve">    退休人员</t>
  </si>
  <si>
    <t>据实拨付</t>
  </si>
  <si>
    <t>6、职业年金</t>
  </si>
  <si>
    <t>差额单位1148人，财政补助624万元。</t>
  </si>
  <si>
    <t>7.煤炭事务中心养老和医保</t>
  </si>
  <si>
    <t>三、其他</t>
  </si>
  <si>
    <t>1、其他工资及津补贴</t>
  </si>
  <si>
    <t>2、遗属补助</t>
  </si>
  <si>
    <t>公共财政预算：附表5.1</t>
  </si>
  <si>
    <t>2025年县直人员经费测算明细表</t>
  </si>
  <si>
    <t>单位：人、万元</t>
  </si>
  <si>
    <t>单位性质</t>
  </si>
  <si>
    <t>单位</t>
  </si>
  <si>
    <t>合计人数</t>
  </si>
  <si>
    <t>工资及津补贴</t>
  </si>
  <si>
    <t>工资及附加</t>
  </si>
  <si>
    <t>小计</t>
  </si>
  <si>
    <t>基本工资</t>
  </si>
  <si>
    <t>津补贴</t>
  </si>
  <si>
    <t>奖励性工资</t>
  </si>
  <si>
    <t>基础绩效</t>
  </si>
  <si>
    <t>年交通补贴</t>
  </si>
  <si>
    <t>养老保险16%</t>
  </si>
  <si>
    <t>医疗保险8.5%</t>
  </si>
  <si>
    <t>住房公积金7%</t>
  </si>
  <si>
    <t>县直</t>
  </si>
  <si>
    <t>中国共产党溆浦县委员会办公室</t>
  </si>
  <si>
    <t>行政</t>
  </si>
  <si>
    <t>溆浦县人民政府办公室</t>
  </si>
  <si>
    <t>溆浦县人民代表大会常务委员会</t>
  </si>
  <si>
    <t>中国人民政治协商会议湖南省溆浦县委员会</t>
  </si>
  <si>
    <t>湖南省溆浦县科学技术协会</t>
  </si>
  <si>
    <t>全额事业</t>
  </si>
  <si>
    <t>溆浦县妇女联合会</t>
  </si>
  <si>
    <t>中国共产主义青年团溆浦县委员会</t>
  </si>
  <si>
    <t>溆浦县史志研究室</t>
  </si>
  <si>
    <t>参公</t>
  </si>
  <si>
    <t>溆浦县档案馆</t>
  </si>
  <si>
    <t>中共溆浦县委机构编制委员会办公室</t>
  </si>
  <si>
    <t>溆浦县总工会</t>
  </si>
  <si>
    <t>溆浦县监察委员会</t>
  </si>
  <si>
    <t>中国共产党溆浦县委员会组织部</t>
  </si>
  <si>
    <t>溆浦县老干部服务中心</t>
  </si>
  <si>
    <t>中国共产党溆浦县委员会党校</t>
  </si>
  <si>
    <t>中国共产党溆浦县委员会宣传部</t>
  </si>
  <si>
    <t>溆浦县融媒体中心</t>
  </si>
  <si>
    <t>溆浦县文化旅游广电体育局</t>
  </si>
  <si>
    <t>溆浦县文化馆</t>
  </si>
  <si>
    <t>溆浦县图书馆</t>
  </si>
  <si>
    <t>向警予同志纪念馆</t>
  </si>
  <si>
    <t>抗日战争湘西会战纪念馆</t>
  </si>
  <si>
    <t>溆浦县文化市场综合行政执法大队</t>
  </si>
  <si>
    <t>溆浦县文学艺术界联合会</t>
  </si>
  <si>
    <t>中国共产党溆浦县委员会统一战线工作部</t>
  </si>
  <si>
    <t>溆浦县工商业联合会</t>
  </si>
  <si>
    <t>中国共产党溆浦县委员会政法委员会</t>
  </si>
  <si>
    <t>溆浦县公安局</t>
  </si>
  <si>
    <t>公检法</t>
  </si>
  <si>
    <t>溆浦县司法局</t>
  </si>
  <si>
    <t>溆浦县公安局交通警察大队</t>
  </si>
  <si>
    <t>溆浦县科学技术局</t>
  </si>
  <si>
    <t>溆浦县民政局</t>
  </si>
  <si>
    <t>溆浦县军队离退休干部服务中心</t>
  </si>
  <si>
    <t>溆浦县低庄军供站</t>
  </si>
  <si>
    <t>溆浦县社会救助事务中心</t>
  </si>
  <si>
    <t>溆浦县社会福利院</t>
  </si>
  <si>
    <t>溆浦县聋儿听力语言康复学校</t>
  </si>
  <si>
    <t>溆浦县财政局</t>
  </si>
  <si>
    <t>溆浦县财政事务中心</t>
  </si>
  <si>
    <t>溆浦县国库集中支付核算中心</t>
  </si>
  <si>
    <t>溆浦县农业综合服务中心</t>
  </si>
  <si>
    <t>溆浦县人力资源和社会保障局</t>
  </si>
  <si>
    <t>溆浦县医疗保障局</t>
  </si>
  <si>
    <t>溆浦县社会保险服务中心</t>
  </si>
  <si>
    <t>溆浦县就业服务中心</t>
  </si>
  <si>
    <t>溆浦县工伤保险服务中心</t>
  </si>
  <si>
    <t>溆浦县自然资源局</t>
  </si>
  <si>
    <t>溆浦县自然资源局基层所</t>
  </si>
  <si>
    <t>溆浦县征地事务所</t>
  </si>
  <si>
    <t>溆浦县土地储备中心</t>
  </si>
  <si>
    <t>溆浦县交通运输局</t>
  </si>
  <si>
    <t>溆浦县水运事务中心</t>
  </si>
  <si>
    <t>溆浦县交通建设质量安全监督站</t>
  </si>
  <si>
    <t>溆浦县道路运输服务中心</t>
  </si>
  <si>
    <t>溆浦县卫生健康局</t>
  </si>
  <si>
    <t>溆浦县妇幼保键计划生育服务中心</t>
  </si>
  <si>
    <t>溆浦县卫生计生综合监督执法局</t>
  </si>
  <si>
    <t>溆浦县疾病预防控制中心</t>
  </si>
  <si>
    <t>溆浦县卫生进修学校</t>
  </si>
  <si>
    <t>溆浦县审计局</t>
  </si>
  <si>
    <t>溆浦县应急管理局</t>
  </si>
  <si>
    <t>溆浦县机关事务中心</t>
  </si>
  <si>
    <t>溆浦县库区移民事务中心</t>
  </si>
  <si>
    <t>溆浦县残疾人联合会</t>
  </si>
  <si>
    <t>溆浦县信访局</t>
  </si>
  <si>
    <t>溆浦县商务局</t>
  </si>
  <si>
    <t>溆浦县政务服务中心</t>
  </si>
  <si>
    <t>溆浦县发展和改革局</t>
  </si>
  <si>
    <t>溆浦县统计局</t>
  </si>
  <si>
    <t>溆浦县工业和信息化局</t>
  </si>
  <si>
    <t>溆浦县市场监督管理局</t>
  </si>
  <si>
    <t>溆浦县农业农村局</t>
  </si>
  <si>
    <t>溆浦县林业局</t>
  </si>
  <si>
    <t>溆浦县森林公安局</t>
  </si>
  <si>
    <t>溆浦县林业科学研究所</t>
  </si>
  <si>
    <t>溆浦思蒙国家湿地公园管理处</t>
  </si>
  <si>
    <t>溆浦县畜牧水产事务中心</t>
  </si>
  <si>
    <t>溆浦县水利局</t>
  </si>
  <si>
    <t>溆浦县农村经营服务站</t>
  </si>
  <si>
    <t>溆浦县农机事务中心</t>
  </si>
  <si>
    <t>溆浦县供销合作联合社</t>
  </si>
  <si>
    <t>溆浦县溆水灌区管理局</t>
  </si>
  <si>
    <t>溆浦县商业企业改制服务办公室</t>
  </si>
  <si>
    <t>溆浦县计划生育协会</t>
  </si>
  <si>
    <t>溆浦县住房和城乡建设局</t>
  </si>
  <si>
    <t>溆浦县城市管理事务中心</t>
  </si>
  <si>
    <t>溆浦县投融资管理中心</t>
  </si>
  <si>
    <t>溆浦县殡葬管理所</t>
  </si>
  <si>
    <t>湖南省溆浦县中都国有林场</t>
  </si>
  <si>
    <t>湖南省溆浦县小横垅国有林场</t>
  </si>
  <si>
    <t>湖南省溆浦县兰岗山国有林场</t>
  </si>
  <si>
    <t>湖南省溆浦县让家溪国有林场</t>
  </si>
  <si>
    <t>湖南省溆浦县雷峰山国有林场</t>
  </si>
  <si>
    <t>中共溆浦县委巡察工作领导小组办公室</t>
  </si>
  <si>
    <t>溆浦县红十字会</t>
  </si>
  <si>
    <t>中国农工民主党溆浦县委员会</t>
  </si>
  <si>
    <t>溆浦县城市管理和综合执法局</t>
  </si>
  <si>
    <t>溆浦县退役军人事务局</t>
  </si>
  <si>
    <t>中共溆浦县委网络安全和信息化委员会办公室</t>
  </si>
  <si>
    <t>溆浦县产业开发区管理委员会</t>
  </si>
  <si>
    <t>事业</t>
  </si>
  <si>
    <t>溆浦县建设工程质量安全监督站</t>
  </si>
  <si>
    <t>溆浦县勘测规划室</t>
  </si>
  <si>
    <t>溆浦县村镇规划建设事务中心</t>
  </si>
  <si>
    <t>溆浦县建筑工程事务中心</t>
  </si>
  <si>
    <t>溆浦县杉木塘水库灌区事务所</t>
  </si>
  <si>
    <t>溆浦县金家洞水库灌区事务所</t>
  </si>
  <si>
    <t>溆浦县不动产登记中心</t>
  </si>
  <si>
    <t>溆浦县深子湖水库灌区管理处</t>
  </si>
  <si>
    <t>溆浦县土地整理中心</t>
  </si>
  <si>
    <t>溆浦县国防动员办公室</t>
  </si>
  <si>
    <t>溆浦县公路建设养护中心</t>
  </si>
  <si>
    <t>溆浦县千工坝灌区事务所</t>
  </si>
  <si>
    <t>溆浦县社会工作部</t>
  </si>
  <si>
    <t>公共财政预算：附表5.2</t>
  </si>
  <si>
    <t>2025年乡镇人员经费测算明细表</t>
  </si>
  <si>
    <t>单位简称</t>
  </si>
  <si>
    <t>乡镇</t>
  </si>
  <si>
    <t>人数合计</t>
  </si>
  <si>
    <t>金额合计</t>
  </si>
  <si>
    <t>大江口镇</t>
  </si>
  <si>
    <t>思蒙镇</t>
  </si>
  <si>
    <t>卢峰镇</t>
  </si>
  <si>
    <t>溆浦县卢峰镇人民政府</t>
  </si>
  <si>
    <t>观音阁镇</t>
  </si>
  <si>
    <t>溆浦县卢峰镇人民政府事业</t>
  </si>
  <si>
    <t>均坪镇</t>
  </si>
  <si>
    <t>溆浦县卢峰镇人民政府计生办</t>
  </si>
  <si>
    <t>溆浦县卢峰镇人民政府林业中心</t>
  </si>
  <si>
    <t>舒溶溪乡</t>
  </si>
  <si>
    <t>溆浦县思蒙镇人民政府</t>
  </si>
  <si>
    <t>低庄镇</t>
  </si>
  <si>
    <t>溆浦县思蒙镇人民政府事业</t>
  </si>
  <si>
    <t>深子湖镇</t>
  </si>
  <si>
    <t>溆浦县思蒙镇人民政府计生办</t>
  </si>
  <si>
    <t>双井镇</t>
  </si>
  <si>
    <t>溆浦县思蒙镇人民政府林业中心</t>
  </si>
  <si>
    <t>祖师殿镇</t>
  </si>
  <si>
    <t>溆浦县大江口镇人民政府</t>
  </si>
  <si>
    <t>桥江镇</t>
  </si>
  <si>
    <t>溆浦县大江口镇人民政府事业</t>
  </si>
  <si>
    <t>油洋乡</t>
  </si>
  <si>
    <t>溆浦县大江口镇人民政府计生办</t>
  </si>
  <si>
    <t>三江镇</t>
  </si>
  <si>
    <t>溆浦县大江口镇人民政府林业中心</t>
  </si>
  <si>
    <t>水东镇</t>
  </si>
  <si>
    <t>溆浦县观音阁镇人民政府</t>
  </si>
  <si>
    <t>统溪河镇</t>
  </si>
  <si>
    <t>溆浦县观音阁镇人民政府事业</t>
  </si>
  <si>
    <t>小横垅乡</t>
  </si>
  <si>
    <t>溆浦县观音阁镇人民政府计生办</t>
  </si>
  <si>
    <t>淘金坪乡</t>
  </si>
  <si>
    <t>溆浦县观音阁镇人民政府林业中心</t>
  </si>
  <si>
    <t>两丫坪镇</t>
  </si>
  <si>
    <t>溆浦县均坪镇人民政府</t>
  </si>
  <si>
    <t>中都乡</t>
  </si>
  <si>
    <t>溆浦县均坪镇人民政府事业</t>
  </si>
  <si>
    <t>沿溪乡</t>
  </si>
  <si>
    <t>溆浦县均坪镇人民政府计生办</t>
  </si>
  <si>
    <t>北斗溪镇</t>
  </si>
  <si>
    <t>溆浦县均坪镇人民政府林业中心</t>
  </si>
  <si>
    <t>龙潭镇</t>
  </si>
  <si>
    <t>溆浦县舒溶溪乡人民政府</t>
  </si>
  <si>
    <t>黄茅园镇</t>
  </si>
  <si>
    <t>溆浦县舒溶溪乡人民政府事业</t>
  </si>
  <si>
    <t>龙庄湾乡</t>
  </si>
  <si>
    <t>溆浦县舒溶溪乡人民政府计生办</t>
  </si>
  <si>
    <t>葛竹坪镇</t>
  </si>
  <si>
    <t>溆浦县双井镇人民政府</t>
  </si>
  <si>
    <t>总计</t>
  </si>
  <si>
    <t>溆浦县双井镇人民政府事业</t>
  </si>
  <si>
    <t>溆浦县双井镇人民政府计生办</t>
  </si>
  <si>
    <t>溆浦县双井镇人民政府林业中心</t>
  </si>
  <si>
    <t>溆浦县祖师殿镇人民政府</t>
  </si>
  <si>
    <t>溆浦县祖师殿镇人民政府事业</t>
  </si>
  <si>
    <t>溆浦县祖师殿镇人民政府计生办</t>
  </si>
  <si>
    <t>溆浦县祖师殿镇人民政府林业中心</t>
  </si>
  <si>
    <t>溆浦县桥江镇人民政府</t>
  </si>
  <si>
    <t>溆浦县桥江镇人民政府事业</t>
  </si>
  <si>
    <t>溆浦县桥江镇人民政府计生办</t>
  </si>
  <si>
    <t>溆浦县桥江镇人民政府林业中心</t>
  </si>
  <si>
    <t>溆浦县油洋乡人民政府</t>
  </si>
  <si>
    <t>溆浦县油洋乡人民政府事业</t>
  </si>
  <si>
    <t>溆浦县油洋乡人民政府计生办</t>
  </si>
  <si>
    <t>溆浦县油洋乡人民政府林业中心</t>
  </si>
  <si>
    <t>溆浦县三江镇人民政府</t>
  </si>
  <si>
    <t>溆浦县三江镇人民政府事业</t>
  </si>
  <si>
    <t>溆浦县三江镇人民政府计生办</t>
  </si>
  <si>
    <t>溆浦县三江镇人民政府林业中心</t>
  </si>
  <si>
    <t>溆浦县低庄镇人民政府</t>
  </si>
  <si>
    <t>溆浦县低庄镇人民政府事业</t>
  </si>
  <si>
    <t>溆浦县低庄镇人民政府计生办</t>
  </si>
  <si>
    <t>溆浦县低庄镇人民政府林业中心</t>
  </si>
  <si>
    <t>溆浦县深子湖镇人民政府</t>
  </si>
  <si>
    <t>溆浦县深子湖镇人民政府事业</t>
  </si>
  <si>
    <t>溆浦县深子湖镇人民政府计生办</t>
  </si>
  <si>
    <t>溆浦县深子湖镇人民政府林业中心</t>
  </si>
  <si>
    <t>溆浦县水东镇人民政府</t>
  </si>
  <si>
    <t>溆浦县水东镇人民政府事业</t>
  </si>
  <si>
    <t>溆浦县水东镇人民政府计生办</t>
  </si>
  <si>
    <t>溆浦县水东镇人民政府林业中心</t>
  </si>
  <si>
    <t>溆浦县淘金坪乡人民政府</t>
  </si>
  <si>
    <t>溆浦县淘金坪乡人民政府事业</t>
  </si>
  <si>
    <t>溆浦县淘金坪乡人民政府计生办</t>
  </si>
  <si>
    <t>溆浦县淘金坪乡人民政府林业中心</t>
  </si>
  <si>
    <t>溆浦县统溪河镇人民政府</t>
  </si>
  <si>
    <t>溆浦县统溪河镇人民政府事业</t>
  </si>
  <si>
    <t>溆浦县统溪河镇人民政府计生办</t>
  </si>
  <si>
    <t>溆浦县统溪河镇人民政府林业中心</t>
  </si>
  <si>
    <t>溆浦县小横垅乡人民政府</t>
  </si>
  <si>
    <t>溆浦县小横垅乡人民政府事业</t>
  </si>
  <si>
    <t>溆浦县小横垅乡人民政府计生办</t>
  </si>
  <si>
    <t>溆浦县小横垅乡人民政府林业中心</t>
  </si>
  <si>
    <t>溆浦县两丫坪镇人民政府</t>
  </si>
  <si>
    <t>溆浦县两丫坪镇人民政府事业</t>
  </si>
  <si>
    <t>溆浦县两丫坪镇人民政府计生办</t>
  </si>
  <si>
    <t>溆浦县两丫坪镇人民政府林业中心</t>
  </si>
  <si>
    <t>溆浦县中都乡人民政府</t>
  </si>
  <si>
    <t>溆浦县中都乡人民政府事业</t>
  </si>
  <si>
    <t>溆浦县中都乡人民政府计生办</t>
  </si>
  <si>
    <t>溆浦县中都乡人民政府林业中心</t>
  </si>
  <si>
    <t>溆浦县沿溪乡人民政府</t>
  </si>
  <si>
    <t>溆浦县沿溪乡人民政府事业</t>
  </si>
  <si>
    <t>溆浦县沿溪乡人民政府计生办</t>
  </si>
  <si>
    <t>溆浦县沿溪乡人民政府林业中心</t>
  </si>
  <si>
    <t>溆浦县北斗溪镇人民政府</t>
  </si>
  <si>
    <t>溆浦县北斗溪镇人民政府事业</t>
  </si>
  <si>
    <t>溆浦县北斗溪镇人民政府计生办</t>
  </si>
  <si>
    <t>溆浦县北斗溪镇人民政府林业中心</t>
  </si>
  <si>
    <t>溆浦县黄茅园镇人民政府</t>
  </si>
  <si>
    <t>溆浦县黄茅园镇人民政府事业</t>
  </si>
  <si>
    <t>溆浦县黄茅园镇人民政府计生办</t>
  </si>
  <si>
    <t>溆浦县黄茅园镇人民政府林业中心</t>
  </si>
  <si>
    <t>溆浦县龙潭镇人民政府</t>
  </si>
  <si>
    <t>溆浦县龙潭镇人民政府事业</t>
  </si>
  <si>
    <t>溆浦县龙潭镇人民政府计生办</t>
  </si>
  <si>
    <t>溆浦县龙潭镇人民政府林业中心</t>
  </si>
  <si>
    <t>溆浦县葛竹坪镇人民政府</t>
  </si>
  <si>
    <t>溆浦县葛竹坪镇人民政府事业</t>
  </si>
  <si>
    <t>溆浦县葛竹坪镇人民政府计生办</t>
  </si>
  <si>
    <t>溆浦县葛竹坪镇人民政府林业中心</t>
  </si>
  <si>
    <t>溆浦县龙庄湾乡人民政府</t>
  </si>
  <si>
    <t>溆浦县龙庄湾乡人民政府事业</t>
  </si>
  <si>
    <t>溆浦县龙庄湾乡人民政府计生办</t>
  </si>
  <si>
    <t>溆浦县龙庄湾乡人民政府林业中心</t>
  </si>
  <si>
    <t>公共财政预算：附表5.3</t>
  </si>
  <si>
    <t>2025年教育系统人员经费测算明细表</t>
  </si>
  <si>
    <t>溆浦县教育局</t>
  </si>
  <si>
    <t>溆浦县教育工会</t>
  </si>
  <si>
    <t>溆浦县教师发展中心</t>
  </si>
  <si>
    <t>溆浦县职业中等专业学校</t>
  </si>
  <si>
    <t>溆浦县第一中学</t>
  </si>
  <si>
    <t>溆浦县第二中学</t>
  </si>
  <si>
    <t>溆浦县第三中学</t>
  </si>
  <si>
    <t>溆浦县第四中学</t>
  </si>
  <si>
    <t>溆浦县江维中学</t>
  </si>
  <si>
    <t>溆浦县幼儿园</t>
  </si>
  <si>
    <t>溆浦县卢峰镇第一完全小学</t>
  </si>
  <si>
    <t>溆浦县卢峰镇警予学校</t>
  </si>
  <si>
    <t>溆浦县卢峰镇第三完全小学</t>
  </si>
  <si>
    <t>溆浦县屈原学校</t>
  </si>
  <si>
    <t>溆浦县卢峰镇中学</t>
  </si>
  <si>
    <t>溆浦县鹿鸣学校</t>
  </si>
  <si>
    <t>溆浦县卢峰镇麻阳水中学</t>
  </si>
  <si>
    <t>溆浦县卢峰镇麻阳水中心小学</t>
  </si>
  <si>
    <t>溆浦县卢峰镇桔花园村小学</t>
  </si>
  <si>
    <t>溆浦县卢峰镇长乐小学</t>
  </si>
  <si>
    <t>溆浦县江维学校</t>
  </si>
  <si>
    <t>溆浦县大江口镇中学</t>
  </si>
  <si>
    <t>溆浦县大江口镇中心小学</t>
  </si>
  <si>
    <t>溆浦县大江口镇小江口中学</t>
  </si>
  <si>
    <t>溆浦县大江口镇小江口中心小学</t>
  </si>
  <si>
    <t>溆浦县思蒙镇学校</t>
  </si>
  <si>
    <t>溆浦县观音阁镇中学</t>
  </si>
  <si>
    <t>溆浦县观音阁镇中心小学</t>
  </si>
  <si>
    <t>溆浦县均坪镇中学</t>
  </si>
  <si>
    <t>溆浦县均坪镇中心小学</t>
  </si>
  <si>
    <t>溆浦县卢峰镇仲夏学校</t>
  </si>
  <si>
    <t>溆浦县舒溶溪乡中学</t>
  </si>
  <si>
    <t>溆浦县舒溶溪乡中心小学</t>
  </si>
  <si>
    <t>溆浦县观音阁镇木溪学校</t>
  </si>
  <si>
    <t>溆浦县低庄镇中学</t>
  </si>
  <si>
    <t>溆浦县低庄镇中心小学</t>
  </si>
  <si>
    <t>溆浦县深子湖镇中学</t>
  </si>
  <si>
    <t>溆浦县深子湖镇中心小学</t>
  </si>
  <si>
    <t>溆浦县深子湖镇水隘学校</t>
  </si>
  <si>
    <t>溆浦县深子湖镇让家溪学校</t>
  </si>
  <si>
    <t>溆浦县低庄镇大渭溪学校</t>
  </si>
  <si>
    <t>溆浦县双井镇中学</t>
  </si>
  <si>
    <t>溆浦县双井镇中心小学</t>
  </si>
  <si>
    <t>溆浦县双井镇岩家垅中学</t>
  </si>
  <si>
    <t>溆浦县双井镇岩家垅中心小学</t>
  </si>
  <si>
    <t>溆浦县祖师殿镇中学</t>
  </si>
  <si>
    <t>溆浦县祖师殿镇中心小学</t>
  </si>
  <si>
    <t>溆浦县祖师殿镇水田庄学校</t>
  </si>
  <si>
    <t>溆浦县桥江镇中学</t>
  </si>
  <si>
    <t>溆浦县桥江镇中心小学</t>
  </si>
  <si>
    <t>溆浦县卢峰镇新坪学校</t>
  </si>
  <si>
    <t>溆浦县桥江镇大湾学校</t>
  </si>
  <si>
    <t>溆浦县油洋乡中学</t>
  </si>
  <si>
    <t>溆浦县油洋乡中心小学</t>
  </si>
  <si>
    <t>溆浦县油洋乡庄坪中心小学</t>
  </si>
  <si>
    <t>溆浦县桥江镇新田学校</t>
  </si>
  <si>
    <t>溆浦县三江镇江东学校</t>
  </si>
  <si>
    <t>溆浦县三江镇学校</t>
  </si>
  <si>
    <t>溆浦县三江镇善溪学校</t>
  </si>
  <si>
    <t>溆浦县水东镇中学</t>
  </si>
  <si>
    <t>溆浦县水东镇中心小学</t>
  </si>
  <si>
    <t>溆浦县水东镇桐木溪学校</t>
  </si>
  <si>
    <t>溆浦县统溪河镇学校</t>
  </si>
  <si>
    <t>溆浦县小横垅乡中学</t>
  </si>
  <si>
    <t>溆浦县小横垅乡中心小学</t>
  </si>
  <si>
    <t>溆浦县水东镇龙王江中学</t>
  </si>
  <si>
    <t>溆浦县水东镇龙王江中心小学</t>
  </si>
  <si>
    <t>溆浦县淘金坪乡学校</t>
  </si>
  <si>
    <t>溆浦县两丫坪镇中学</t>
  </si>
  <si>
    <t>溆浦县两丫坪镇中心小学</t>
  </si>
  <si>
    <t>溆浦县中都乡学校</t>
  </si>
  <si>
    <t>溆浦县沿溪乡学校</t>
  </si>
  <si>
    <t>溆浦县沿溪乡金垅学校</t>
  </si>
  <si>
    <t>溆浦县北斗溪镇九溪江中学</t>
  </si>
  <si>
    <t>溆浦县北斗溪镇九溪江中心小学</t>
  </si>
  <si>
    <t>溆浦县北斗溪镇学校</t>
  </si>
  <si>
    <t>溆浦县龙潭镇中学</t>
  </si>
  <si>
    <t>溆浦县龙潭镇中心小学</t>
  </si>
  <si>
    <t>溆浦县黄茅园镇中学</t>
  </si>
  <si>
    <t>溆浦县黄茅园镇中心小学</t>
  </si>
  <si>
    <t>溆浦县黄茅园镇合田学校</t>
  </si>
  <si>
    <t>溆浦县龙潭镇横板桥学校</t>
  </si>
  <si>
    <t>溆浦县龙潭镇温水学校</t>
  </si>
  <si>
    <t>溆浦县龙潭镇大华学校</t>
  </si>
  <si>
    <t>溆浦县龙庄湾乡学校</t>
  </si>
  <si>
    <t>溆浦县葛竹坪镇中学</t>
  </si>
  <si>
    <t>溆浦县葛竹坪镇中心小学</t>
  </si>
  <si>
    <t>溆浦县圣达学校(义务)</t>
  </si>
  <si>
    <t>溆浦县芙蓉学校</t>
  </si>
  <si>
    <t>溆浦县雅堂芙蓉学校</t>
  </si>
  <si>
    <t>公共财政预算：附表5.4</t>
  </si>
  <si>
    <t>2025年其他人员经费预算支出表</t>
  </si>
  <si>
    <t>2024年预算</t>
  </si>
  <si>
    <t>2025年预算</t>
  </si>
  <si>
    <t>养老保险（16%）</t>
  </si>
  <si>
    <t>医疗保险（8.5%）</t>
  </si>
  <si>
    <t>住房公积金（7%）</t>
  </si>
  <si>
    <t>工资及津补贴等</t>
  </si>
  <si>
    <t>功能科目</t>
  </si>
  <si>
    <t>经济
科目</t>
  </si>
  <si>
    <t>工 资 预 算</t>
  </si>
  <si>
    <t>工资</t>
  </si>
  <si>
    <t>奖励性
工资</t>
  </si>
  <si>
    <t>交通
补贴</t>
  </si>
  <si>
    <t>绩效奖</t>
  </si>
  <si>
    <t>全县总合计</t>
  </si>
  <si>
    <t>一、自收自支全额对待</t>
  </si>
  <si>
    <t>县残疾人联合会（县残疾人劳动就业服务中心）</t>
  </si>
  <si>
    <t>县公路建设养护中心</t>
  </si>
  <si>
    <t>县水利局（原水政监察大队）</t>
  </si>
  <si>
    <t>县融媒体中心（县广播电视服务部）</t>
  </si>
  <si>
    <t>差额14人，自收自支43人。</t>
  </si>
  <si>
    <t>县住房保障中心（县房屋白蚁防治中心、溆浦县房屋拆迁事务中心）</t>
  </si>
  <si>
    <t>差额133人，自收自支108人</t>
  </si>
  <si>
    <t>溆浦县人民防空结建站</t>
  </si>
  <si>
    <t>溆浦县土地整理开发中心</t>
  </si>
  <si>
    <t>二、差额在职人员工资</t>
  </si>
  <si>
    <t>县辰河目连戏传承保护中心</t>
  </si>
  <si>
    <t>乡镇卫生院</t>
  </si>
  <si>
    <t>县无偿献血采储血点（中医院）</t>
  </si>
  <si>
    <t>康复医院</t>
  </si>
  <si>
    <t>溆浦县垃圾处理场</t>
  </si>
  <si>
    <t>三、其他人员工资补贴</t>
  </si>
  <si>
    <t>县消防大队</t>
  </si>
  <si>
    <t>县煤炭事务中心</t>
  </si>
  <si>
    <t>县应急局（安监人员补助）</t>
  </si>
  <si>
    <t>公共财政预算：附表6</t>
  </si>
  <si>
    <t>2025年预算单位基本运行经费预算安排表</t>
  </si>
  <si>
    <t>功能  
科目</t>
  </si>
  <si>
    <t>部门经济科目</t>
  </si>
  <si>
    <t>政府经济科目</t>
  </si>
  <si>
    <t>单位
性质</t>
  </si>
  <si>
    <t>2024年实有人数</t>
  </si>
  <si>
    <t>人均标准</t>
  </si>
  <si>
    <t>2025年新标准预算数</t>
  </si>
  <si>
    <t>公用经费</t>
  </si>
  <si>
    <t>乡村振兴驻村工作帮扶资金</t>
  </si>
  <si>
    <t>不满十人
单位补助</t>
  </si>
  <si>
    <t>*</t>
  </si>
  <si>
    <t>运转经费包含单位年终绩效奖、AKTD等</t>
  </si>
  <si>
    <t>行政政法口</t>
  </si>
  <si>
    <t>溆浦县人民代表大会常务委员会办公室</t>
  </si>
  <si>
    <t>常委单位</t>
  </si>
  <si>
    <t>中国人民政治协商会议湖南省溆浦县委员会办公室</t>
  </si>
  <si>
    <t>中国共产党溆浦县纪律检查委员会</t>
  </si>
  <si>
    <t>正科级</t>
  </si>
  <si>
    <t>副科级</t>
  </si>
  <si>
    <t>副处级</t>
  </si>
  <si>
    <t>正股级</t>
  </si>
  <si>
    <t>溆浦县公安局交管中心</t>
  </si>
  <si>
    <t>教科文口</t>
  </si>
  <si>
    <t>溆浦县科学技术协会</t>
  </si>
  <si>
    <t xml:space="preserve"> </t>
  </si>
  <si>
    <t>经建口</t>
  </si>
  <si>
    <t>溆浦县交通建设质量监督管理站</t>
  </si>
  <si>
    <t>溆浦县供销合作社</t>
  </si>
  <si>
    <t>资环口</t>
  </si>
  <si>
    <t>溆浦县土地储备交易中心</t>
  </si>
  <si>
    <t>有20名全额人员补差</t>
  </si>
  <si>
    <t>溆浦思蒙国家湿地公园管理局</t>
  </si>
  <si>
    <t>溆浦县中都国有林场</t>
  </si>
  <si>
    <t>溆浦县小横垅国有林场</t>
  </si>
  <si>
    <t>溆浦县兰岗山国有林场</t>
  </si>
  <si>
    <t>溆浦县让家溪国有林场</t>
  </si>
  <si>
    <t>溆浦县雷峰山国有林场</t>
  </si>
  <si>
    <t>溆浦县村镇规划建设管理站</t>
  </si>
  <si>
    <t>农业口</t>
  </si>
  <si>
    <t>杉木塘水库灌区管理所</t>
  </si>
  <si>
    <t>股级</t>
  </si>
  <si>
    <t>社保口</t>
  </si>
  <si>
    <t>溆浦县工伤保险管理中心</t>
  </si>
  <si>
    <t>溆浦县救助事务中心</t>
  </si>
  <si>
    <t>县人民医院</t>
  </si>
  <si>
    <t>企业口</t>
  </si>
  <si>
    <t>资产口</t>
  </si>
  <si>
    <t>乡镇单位</t>
  </si>
  <si>
    <t>乡镇公务费</t>
  </si>
  <si>
    <t>自然资源局基层所</t>
  </si>
  <si>
    <t>公共财政预算：附表6.1</t>
  </si>
  <si>
    <t>2025年乡镇运行经费预算明细表</t>
  </si>
  <si>
    <t>单位名称</t>
  </si>
  <si>
    <t>2024年
预算数</t>
  </si>
  <si>
    <t>基数</t>
  </si>
  <si>
    <t>基本运行经费                        （按照1.2万元/人）</t>
  </si>
  <si>
    <t>乡镇专职消防队运行经费  （按1.75万元/台）</t>
  </si>
  <si>
    <t>退役军人协作发展</t>
  </si>
  <si>
    <t>小 计</t>
  </si>
  <si>
    <t>年度考核</t>
  </si>
  <si>
    <t>2024年财政供养人数（人）</t>
  </si>
  <si>
    <t>消防车台数</t>
  </si>
  <si>
    <t xml:space="preserve">备注：1.按财政供养人员（乡镇政府、计生、林业等乡管单位）人均1.2万元安排（上年实际安排标准，含计生转移支付252万元），基数按20万元/个。
2.基数中含应急能力建设经费、乡镇纪委、乡镇人大、乡镇武装、安全生产、人口监测、团委、涉老组织、妇联、未成年人保护、工会、民政、禁毒、乡村振兴、党代会年会制、AKTD、绩效奖等经费，由乡镇在部门预算中按各部门的考核要求自行安排。
</t>
  </si>
  <si>
    <t>公共财政预算：附表7</t>
  </si>
  <si>
    <t>2025年定额补助单位经费预算安排表</t>
  </si>
  <si>
    <t>实有
人数</t>
  </si>
  <si>
    <t>定额
标准</t>
  </si>
  <si>
    <t>2010501</t>
  </si>
  <si>
    <t>国家统计局溆浦调查队</t>
  </si>
  <si>
    <t>含住户、产量、畜禽、劳动力等国家调查经费和住户样本轮换</t>
  </si>
  <si>
    <t>中国人民武装警察部队溆浦县中队</t>
  </si>
  <si>
    <t>溆浦县辰河目连戏传承保护中心</t>
  </si>
  <si>
    <t>驻村6人*2万元每人</t>
  </si>
  <si>
    <t>溆浦县气象局</t>
  </si>
  <si>
    <t>湖南省水文水资源勘测局溆浦水文局</t>
  </si>
  <si>
    <t>溆浦县慈善总会</t>
  </si>
  <si>
    <t>溆浦县煤炭事务中心</t>
  </si>
  <si>
    <t>2150201</t>
  </si>
  <si>
    <t>溆浦县工业集中区管理委员会</t>
  </si>
  <si>
    <t>公共财政预算：附表8</t>
  </si>
  <si>
    <t>溆浦县2025年村级运转经费预算明细表</t>
  </si>
  <si>
    <t>单位：元</t>
  </si>
  <si>
    <t>乡镇名</t>
  </si>
  <si>
    <t>村 名</t>
  </si>
  <si>
    <t>贫
困
村</t>
  </si>
  <si>
    <t>村
数</t>
  </si>
  <si>
    <t>组数</t>
  </si>
  <si>
    <t>人口数</t>
  </si>
  <si>
    <t>村干报酬和办公费
（每村不低于9万）</t>
  </si>
  <si>
    <t>其他必要支出</t>
  </si>
  <si>
    <t>村干工资</t>
  </si>
  <si>
    <t>村干人数</t>
  </si>
  <si>
    <t>公用经费(含每村应急站经费3000元、计生协会专职副会长1200元)</t>
  </si>
  <si>
    <t>农村文化建设</t>
  </si>
  <si>
    <t>村纪检员津贴、安全员</t>
  </si>
  <si>
    <t>为民服务</t>
  </si>
  <si>
    <t>农村道路安全</t>
  </si>
  <si>
    <t>村道养护</t>
  </si>
  <si>
    <t>扶贫搬迁集中安置点经费</t>
  </si>
  <si>
    <t>绩效考核工资</t>
  </si>
  <si>
    <t>15年离任村干生活补助</t>
  </si>
  <si>
    <t>溆浦县合计</t>
  </si>
  <si>
    <t>卢峰镇小计</t>
  </si>
  <si>
    <t>竹坳村</t>
  </si>
  <si>
    <t>否</t>
  </si>
  <si>
    <t>桥头水村</t>
  </si>
  <si>
    <t>是</t>
  </si>
  <si>
    <t>麻阳水村</t>
  </si>
  <si>
    <t>杨家仁村</t>
  </si>
  <si>
    <t>贺兰求属享编人员</t>
  </si>
  <si>
    <t>大潭村</t>
  </si>
  <si>
    <t>哑塘村</t>
  </si>
  <si>
    <t>张家桥村</t>
  </si>
  <si>
    <t>长乐村</t>
  </si>
  <si>
    <t>桔花园村</t>
  </si>
  <si>
    <t>瑶头村</t>
  </si>
  <si>
    <t>漫水村</t>
  </si>
  <si>
    <t>茅坪村</t>
  </si>
  <si>
    <t>高低村</t>
  </si>
  <si>
    <t>梁家坡村</t>
  </si>
  <si>
    <t>红远村</t>
  </si>
  <si>
    <t>山门垅村</t>
  </si>
  <si>
    <t>马田坪村</t>
  </si>
  <si>
    <t>太坪村</t>
  </si>
  <si>
    <t>红花园村</t>
  </si>
  <si>
    <t>桐木坨村</t>
  </si>
  <si>
    <t>岩英坪村</t>
  </si>
  <si>
    <t>仲夏村</t>
  </si>
  <si>
    <t>高田村</t>
  </si>
  <si>
    <t>红星村</t>
  </si>
  <si>
    <t>南华山村</t>
  </si>
  <si>
    <t>雷峰山村</t>
  </si>
  <si>
    <t>枣子坡村</t>
  </si>
  <si>
    <t>岩湾村</t>
  </si>
  <si>
    <t>车头村</t>
  </si>
  <si>
    <t>新坪村</t>
  </si>
  <si>
    <t>双江口村</t>
  </si>
  <si>
    <t>思蒙镇小计</t>
  </si>
  <si>
    <t>仁里冲村</t>
  </si>
  <si>
    <t>九家溪村</t>
  </si>
  <si>
    <t>黄家庄村</t>
  </si>
  <si>
    <t>新庄垅村</t>
  </si>
  <si>
    <t>上虾溪村</t>
  </si>
  <si>
    <t>军田湾村</t>
  </si>
  <si>
    <t>管竹垅村</t>
  </si>
  <si>
    <t>花园村</t>
  </si>
  <si>
    <t>思蒙湾村</t>
  </si>
  <si>
    <t>蓑衣溪村</t>
  </si>
  <si>
    <t>大江口小计</t>
  </si>
  <si>
    <t>大江口</t>
  </si>
  <si>
    <t>白岩头村</t>
  </si>
  <si>
    <t>茶湾村</t>
  </si>
  <si>
    <t>大湖坪村</t>
  </si>
  <si>
    <t>虎皮溪村</t>
  </si>
  <si>
    <t>金明村</t>
  </si>
  <si>
    <t>芦冲元村</t>
  </si>
  <si>
    <t>仙人堂村</t>
  </si>
  <si>
    <t>立新村</t>
  </si>
  <si>
    <t>顿旗村</t>
  </si>
  <si>
    <t>龙湖村</t>
  </si>
  <si>
    <t>莲花村</t>
  </si>
  <si>
    <t>沅枫村</t>
  </si>
  <si>
    <t>白沙村</t>
  </si>
  <si>
    <t>威虎山村</t>
  </si>
  <si>
    <t>青江屯村</t>
  </si>
  <si>
    <t>洑水湾村</t>
  </si>
  <si>
    <t>飞水洞村</t>
  </si>
  <si>
    <t>小江口村</t>
  </si>
  <si>
    <t>观音阁小计</t>
  </si>
  <si>
    <t>观音阁</t>
  </si>
  <si>
    <t>赤洪村</t>
  </si>
  <si>
    <t>川水村</t>
  </si>
  <si>
    <t>丁桥村</t>
  </si>
  <si>
    <t>金家洞村</t>
  </si>
  <si>
    <t>青垅村</t>
  </si>
  <si>
    <t>文家冲村</t>
  </si>
  <si>
    <t>莲花台村</t>
  </si>
  <si>
    <t>观音阁村</t>
  </si>
  <si>
    <t>木溪村</t>
  </si>
  <si>
    <t>警予村</t>
  </si>
  <si>
    <t>仑斗坪村</t>
  </si>
  <si>
    <t>畔坪村</t>
  </si>
  <si>
    <t>坪里村</t>
  </si>
  <si>
    <t>岩坪村</t>
  </si>
  <si>
    <t>铁溪垅村</t>
  </si>
  <si>
    <t>覃村</t>
  </si>
  <si>
    <t>颜家垅村</t>
  </si>
  <si>
    <t>桐油坡村</t>
  </si>
  <si>
    <t>均坪镇小计</t>
  </si>
  <si>
    <t>金溪界村</t>
  </si>
  <si>
    <t>白雾头村</t>
  </si>
  <si>
    <t>金屋湾村</t>
  </si>
  <si>
    <t>板溪村</t>
  </si>
  <si>
    <t>向家塘村</t>
  </si>
  <si>
    <t>来坡湾村</t>
  </si>
  <si>
    <t>老窑上村</t>
  </si>
  <si>
    <t>明家塘村</t>
  </si>
  <si>
    <t>岩落湾村</t>
  </si>
  <si>
    <t>长坪村</t>
  </si>
  <si>
    <t>先锋村</t>
  </si>
  <si>
    <t>舒溶溪小计</t>
  </si>
  <si>
    <t>舒溶溪</t>
  </si>
  <si>
    <t>火炉溪村</t>
  </si>
  <si>
    <t>龙角桥村</t>
  </si>
  <si>
    <t>水洋坪村</t>
  </si>
  <si>
    <t>尖岩塘村</t>
  </si>
  <si>
    <t>竹坡坳村</t>
  </si>
  <si>
    <t>杨祖易属享编人员</t>
  </si>
  <si>
    <t>扎水塘村</t>
  </si>
  <si>
    <t>水田溪村</t>
  </si>
  <si>
    <t>曹家溪村</t>
  </si>
  <si>
    <t>舒溶溪村</t>
  </si>
  <si>
    <t>双井镇小计</t>
  </si>
  <si>
    <t>灯塔村</t>
  </si>
  <si>
    <t>堰塘湾村</t>
  </si>
  <si>
    <t>花桥社区</t>
  </si>
  <si>
    <t>双井社区</t>
  </si>
  <si>
    <t>彩花村</t>
  </si>
  <si>
    <t>兰花村</t>
  </si>
  <si>
    <t>岩园村</t>
  </si>
  <si>
    <t>塘湾村</t>
  </si>
  <si>
    <t>水集村</t>
  </si>
  <si>
    <t>伍家湾村</t>
  </si>
  <si>
    <t>塘下垅村</t>
  </si>
  <si>
    <t>宝塔村</t>
  </si>
  <si>
    <t>长潭村</t>
  </si>
  <si>
    <t>官庄村</t>
  </si>
  <si>
    <t>洞底湾村</t>
  </si>
  <si>
    <t>舒昭其属享编人员</t>
  </si>
  <si>
    <t>和平村</t>
  </si>
  <si>
    <t>凤凰村</t>
  </si>
  <si>
    <t>云坡村</t>
  </si>
  <si>
    <t>百花村</t>
  </si>
  <si>
    <t>梅花村</t>
  </si>
  <si>
    <t>祖师殿小计</t>
  </si>
  <si>
    <t>祖师殿</t>
  </si>
  <si>
    <t>松溪村</t>
  </si>
  <si>
    <t>四门村</t>
  </si>
  <si>
    <t>赤溪村</t>
  </si>
  <si>
    <t>柳林村</t>
  </si>
  <si>
    <t>荷叶社区</t>
  </si>
  <si>
    <t>向家垅村</t>
  </si>
  <si>
    <t>柳溪村</t>
  </si>
  <si>
    <t>两峰村</t>
  </si>
  <si>
    <t>星光社区</t>
  </si>
  <si>
    <t>坪头村</t>
  </si>
  <si>
    <t>清潭村</t>
  </si>
  <si>
    <t>灶溪村</t>
  </si>
  <si>
    <t>王钊溪村</t>
  </si>
  <si>
    <t>水田庄村</t>
  </si>
  <si>
    <t>令吉冲村</t>
  </si>
  <si>
    <t>水堆湾村</t>
  </si>
  <si>
    <t>青垅溪村</t>
  </si>
  <si>
    <t>鲁家溪村</t>
  </si>
  <si>
    <t>桥江镇小计</t>
  </si>
  <si>
    <t>蛇湾村</t>
  </si>
  <si>
    <t>白岩冲村</t>
  </si>
  <si>
    <t>河上坡村</t>
  </si>
  <si>
    <t>楚垅村</t>
  </si>
  <si>
    <t>菜园村</t>
  </si>
  <si>
    <t>沙湾村</t>
  </si>
  <si>
    <t>萝卜田村</t>
  </si>
  <si>
    <t>李荷花属享人员</t>
  </si>
  <si>
    <t>堰塘村</t>
  </si>
  <si>
    <t>机坪村</t>
  </si>
  <si>
    <t>林家坡村</t>
  </si>
  <si>
    <t>独石村</t>
  </si>
  <si>
    <t>樟驰村</t>
  </si>
  <si>
    <t>板水村</t>
  </si>
  <si>
    <t>曹坡村</t>
  </si>
  <si>
    <t>白田村</t>
  </si>
  <si>
    <t>红牛村</t>
  </si>
  <si>
    <t>德垅湾村</t>
  </si>
  <si>
    <t>大湾村</t>
  </si>
  <si>
    <t>新渡村</t>
  </si>
  <si>
    <t>黄潭村</t>
  </si>
  <si>
    <t>兴旺村</t>
  </si>
  <si>
    <t>八门垅村</t>
  </si>
  <si>
    <t>双其村</t>
  </si>
  <si>
    <t>紫荆村</t>
  </si>
  <si>
    <t>新田村</t>
  </si>
  <si>
    <t>灶坪村</t>
  </si>
  <si>
    <t>楠竹坑村</t>
  </si>
  <si>
    <t>油洋乡小计</t>
  </si>
  <si>
    <t>大址坊村</t>
  </si>
  <si>
    <t>长坡村</t>
  </si>
  <si>
    <t>东山村</t>
  </si>
  <si>
    <t>官溪江村</t>
  </si>
  <si>
    <t>河底江村</t>
  </si>
  <si>
    <t>来溪村</t>
  </si>
  <si>
    <t>庄坪村</t>
  </si>
  <si>
    <t>麻溪村</t>
  </si>
  <si>
    <t>油洋村</t>
  </si>
  <si>
    <t>小址坊村</t>
  </si>
  <si>
    <t>三江镇小计</t>
  </si>
  <si>
    <t>三江村</t>
  </si>
  <si>
    <t>金兰村</t>
  </si>
  <si>
    <t>五里塘村</t>
  </si>
  <si>
    <t>将溪村</t>
  </si>
  <si>
    <t>两江村</t>
  </si>
  <si>
    <t>木壕村</t>
  </si>
  <si>
    <t>朱溪村</t>
  </si>
  <si>
    <t>石牛寨村</t>
  </si>
  <si>
    <t>西湖村</t>
  </si>
  <si>
    <t>乐园村</t>
  </si>
  <si>
    <t>江东村</t>
  </si>
  <si>
    <t>龙泉山村</t>
  </si>
  <si>
    <t>坪坡村</t>
  </si>
  <si>
    <t>公鸡村</t>
  </si>
  <si>
    <t>双坪村</t>
  </si>
  <si>
    <t>龙山村</t>
  </si>
  <si>
    <t>青树村</t>
  </si>
  <si>
    <t>金龙村</t>
  </si>
  <si>
    <t>梅兰村</t>
  </si>
  <si>
    <t>同堂村</t>
  </si>
  <si>
    <t>善溪村</t>
  </si>
  <si>
    <t>大花村</t>
  </si>
  <si>
    <t>金鸡村</t>
  </si>
  <si>
    <t>低庄镇小计</t>
  </si>
  <si>
    <t>吉家冲村</t>
  </si>
  <si>
    <t>阳兴村</t>
  </si>
  <si>
    <t>杨和坪村</t>
  </si>
  <si>
    <t>连山村</t>
  </si>
  <si>
    <t>连塘村</t>
  </si>
  <si>
    <t>荆湖村</t>
  </si>
  <si>
    <t>岩头村</t>
  </si>
  <si>
    <t>低庄村</t>
  </si>
  <si>
    <t>月塘村</t>
  </si>
  <si>
    <t>枫香林村</t>
  </si>
  <si>
    <t>后村湾村</t>
  </si>
  <si>
    <t>思溪村</t>
  </si>
  <si>
    <t>正宁村</t>
  </si>
  <si>
    <t>栗子坪村</t>
  </si>
  <si>
    <t>严家坡村</t>
  </si>
  <si>
    <t>金凤村</t>
  </si>
  <si>
    <t>小龙潭村</t>
  </si>
  <si>
    <t>牌子田村</t>
  </si>
  <si>
    <t>夜珠溪村</t>
  </si>
  <si>
    <t>大渭溪村</t>
  </si>
  <si>
    <t>金子湖村</t>
  </si>
  <si>
    <t>深子湖小计</t>
  </si>
  <si>
    <t>深子湖</t>
  </si>
  <si>
    <t>白泥村</t>
  </si>
  <si>
    <t>向家垴村</t>
  </si>
  <si>
    <t>贺家冲村</t>
  </si>
  <si>
    <t>农跃村</t>
  </si>
  <si>
    <t>泮里村</t>
  </si>
  <si>
    <t>深子湖村</t>
  </si>
  <si>
    <t>清水塘村</t>
  </si>
  <si>
    <t>卫星村</t>
  </si>
  <si>
    <t>张家冲村</t>
  </si>
  <si>
    <t>马家溪村</t>
  </si>
  <si>
    <t>柑子园村</t>
  </si>
  <si>
    <t>刘家坪村</t>
  </si>
  <si>
    <t>曾家溪村</t>
  </si>
  <si>
    <t>让家溪村</t>
  </si>
  <si>
    <t>圣人山村</t>
  </si>
  <si>
    <t>胡家坪村</t>
  </si>
  <si>
    <t>葡萄溪村</t>
  </si>
  <si>
    <t>铁山溪村</t>
  </si>
  <si>
    <t>水隘村</t>
  </si>
  <si>
    <t>黄溪湾村</t>
  </si>
  <si>
    <t>荞子湾村</t>
  </si>
  <si>
    <t>炉场坪村</t>
  </si>
  <si>
    <t>水东镇小计</t>
  </si>
  <si>
    <t>嵩口湾村</t>
  </si>
  <si>
    <t>溪口村</t>
  </si>
  <si>
    <t>黑岩村</t>
  </si>
  <si>
    <t>联合村</t>
  </si>
  <si>
    <t>银湖村</t>
  </si>
  <si>
    <t>龙王江村</t>
  </si>
  <si>
    <t>白竹坪村</t>
  </si>
  <si>
    <t>邱家湾村</t>
  </si>
  <si>
    <t>标东垅村</t>
  </si>
  <si>
    <t>高明溪村</t>
  </si>
  <si>
    <t>板栗坪村</t>
  </si>
  <si>
    <t>湖田坪村</t>
  </si>
  <si>
    <t>莲塘坪村</t>
  </si>
  <si>
    <t>刘家渡村</t>
  </si>
  <si>
    <t>淘金坪小计</t>
  </si>
  <si>
    <t>淘金坪</t>
  </si>
  <si>
    <t>诏诰垴村</t>
  </si>
  <si>
    <t>双江潭村</t>
  </si>
  <si>
    <t>乡门村</t>
  </si>
  <si>
    <t>令溪塘村</t>
  </si>
  <si>
    <t>统溪河小计</t>
  </si>
  <si>
    <t>统溪河</t>
  </si>
  <si>
    <t>龙岩村</t>
  </si>
  <si>
    <t>丫吉坳村</t>
  </si>
  <si>
    <t>枫林村</t>
  </si>
  <si>
    <t>统溪河村</t>
  </si>
  <si>
    <t>竹坪村</t>
  </si>
  <si>
    <t>穿岩山村</t>
  </si>
  <si>
    <t>牛溪村</t>
  </si>
  <si>
    <t>白竹坡村</t>
  </si>
  <si>
    <t>小横垅小计</t>
  </si>
  <si>
    <t>小横垅</t>
  </si>
  <si>
    <t>金子村</t>
  </si>
  <si>
    <t>治湾村</t>
  </si>
  <si>
    <t>梁荣华属享编人员</t>
  </si>
  <si>
    <t>高台村</t>
  </si>
  <si>
    <t>罗子山村</t>
  </si>
  <si>
    <t>罗丰村</t>
  </si>
  <si>
    <t>大同村</t>
  </si>
  <si>
    <t>杨柳村</t>
  </si>
  <si>
    <t>月溪村</t>
  </si>
  <si>
    <t>雷坡村</t>
  </si>
  <si>
    <t>两丫坪小计</t>
  </si>
  <si>
    <t>两丫坪</t>
  </si>
  <si>
    <t>黄金村</t>
  </si>
  <si>
    <t>顿脚水村</t>
  </si>
  <si>
    <t>坪庄垅村</t>
  </si>
  <si>
    <t>江溪垅村</t>
  </si>
  <si>
    <t>当家村</t>
  </si>
  <si>
    <t>提高村</t>
  </si>
  <si>
    <t>凉水井村</t>
  </si>
  <si>
    <t>两丫坪社区</t>
  </si>
  <si>
    <t>咀坡村</t>
  </si>
  <si>
    <t>中都乡小计</t>
  </si>
  <si>
    <t>沙溪村</t>
  </si>
  <si>
    <t>蛟溪村</t>
  </si>
  <si>
    <t>中都村</t>
  </si>
  <si>
    <t>上尚村</t>
  </si>
  <si>
    <t>高坪村</t>
  </si>
  <si>
    <t>长丰村</t>
  </si>
  <si>
    <t>沿溪乡小计</t>
  </si>
  <si>
    <t>青坡村</t>
  </si>
  <si>
    <t>旺坪村</t>
  </si>
  <si>
    <t>白玉村</t>
  </si>
  <si>
    <t>烂泥湾村</t>
  </si>
  <si>
    <t>荆竹山村</t>
  </si>
  <si>
    <t>过江坡村</t>
  </si>
  <si>
    <t>朱家园村</t>
  </si>
  <si>
    <t>瓦庄村</t>
  </si>
  <si>
    <t>金鸡垅村</t>
  </si>
  <si>
    <t>北斗溪小计</t>
  </si>
  <si>
    <t>北斗溪</t>
  </si>
  <si>
    <t>林果村</t>
  </si>
  <si>
    <t>沙坪村</t>
  </si>
  <si>
    <t>松林村</t>
  </si>
  <si>
    <t>黄龙村</t>
  </si>
  <si>
    <t>油垅村</t>
  </si>
  <si>
    <t>坪溪村</t>
  </si>
  <si>
    <t>茅坡村</t>
  </si>
  <si>
    <t>光明村</t>
  </si>
  <si>
    <t>华荣村</t>
  </si>
  <si>
    <t>宝山村</t>
  </si>
  <si>
    <t>肖守逢属享编人员</t>
  </si>
  <si>
    <t>来凤村</t>
  </si>
  <si>
    <t>红花村</t>
  </si>
  <si>
    <t>前进村</t>
  </si>
  <si>
    <t>回春村</t>
  </si>
  <si>
    <t>黄茅园小计</t>
  </si>
  <si>
    <t>黄茅园</t>
  </si>
  <si>
    <t>分水界村</t>
  </si>
  <si>
    <t>七里村</t>
  </si>
  <si>
    <t>横坡村</t>
  </si>
  <si>
    <t>合田村</t>
  </si>
  <si>
    <t>高桥村</t>
  </si>
  <si>
    <t>紫云村</t>
  </si>
  <si>
    <t>金中村</t>
  </si>
  <si>
    <t>茅湾村</t>
  </si>
  <si>
    <t>爱家村</t>
  </si>
  <si>
    <t>景江村</t>
  </si>
  <si>
    <t>西坪村</t>
  </si>
  <si>
    <t>油麻村</t>
  </si>
  <si>
    <t>大埠村</t>
  </si>
  <si>
    <t>树凉村</t>
  </si>
  <si>
    <t>湾潭村</t>
  </si>
  <si>
    <t>龙潭镇小计</t>
  </si>
  <si>
    <t>岩板村</t>
  </si>
  <si>
    <t>云盘村</t>
  </si>
  <si>
    <t>龙泉村</t>
  </si>
  <si>
    <t>向家冲村</t>
  </si>
  <si>
    <t>金厂村</t>
  </si>
  <si>
    <t>金牛村</t>
  </si>
  <si>
    <t>金塘村</t>
  </si>
  <si>
    <t>贵和村</t>
  </si>
  <si>
    <t>新星村</t>
  </si>
  <si>
    <t>圭洞村</t>
  </si>
  <si>
    <t>莲和村</t>
  </si>
  <si>
    <t>张理平属享编人员</t>
  </si>
  <si>
    <t>少山村</t>
  </si>
  <si>
    <t>梓坪村</t>
  </si>
  <si>
    <t>大华村</t>
  </si>
  <si>
    <t>合心村</t>
  </si>
  <si>
    <t>粟山村</t>
  </si>
  <si>
    <t>梁家洞村</t>
  </si>
  <si>
    <t>红岭村</t>
  </si>
  <si>
    <t>红岩村</t>
  </si>
  <si>
    <t>竹园村</t>
  </si>
  <si>
    <t>小黄村</t>
  </si>
  <si>
    <t>中华村</t>
  </si>
  <si>
    <t>石湾村</t>
  </si>
  <si>
    <t>横板桥村</t>
  </si>
  <si>
    <t>阳雀坡村</t>
  </si>
  <si>
    <t>报木村</t>
  </si>
  <si>
    <t>芙蓉村</t>
  </si>
  <si>
    <t>乌峰村</t>
  </si>
  <si>
    <t>虎岗村</t>
  </si>
  <si>
    <t>温水村</t>
  </si>
  <si>
    <t>岭脚村</t>
  </si>
  <si>
    <t>永胜村</t>
  </si>
  <si>
    <t>黄江村</t>
  </si>
  <si>
    <t>葛竹坪小计</t>
  </si>
  <si>
    <t>葛竹坪</t>
  </si>
  <si>
    <t>双江村</t>
  </si>
  <si>
    <t>新桥村</t>
  </si>
  <si>
    <t>横路村</t>
  </si>
  <si>
    <t>楠木冲村</t>
  </si>
  <si>
    <t>鹿山村</t>
  </si>
  <si>
    <t>山背村</t>
  </si>
  <si>
    <t>金石村</t>
  </si>
  <si>
    <t>天星村</t>
  </si>
  <si>
    <t>里木墩村</t>
  </si>
  <si>
    <t>步家垅村</t>
  </si>
  <si>
    <t>旗形村</t>
  </si>
  <si>
    <t>岚水江村</t>
  </si>
  <si>
    <t>龙庄湾小计</t>
  </si>
  <si>
    <t>龙庄湾</t>
  </si>
  <si>
    <t>白银塘村</t>
  </si>
  <si>
    <t>刘家湖村</t>
  </si>
  <si>
    <t>小冲村</t>
  </si>
  <si>
    <t>柳沙坪村</t>
  </si>
  <si>
    <t>进马江村</t>
  </si>
  <si>
    <t>龙庄湾村</t>
  </si>
  <si>
    <t>公共财政预算：附表9</t>
  </si>
  <si>
    <t>溆浦县2025年社区运转经费预算明细表</t>
  </si>
  <si>
    <t>乡 镇</t>
  </si>
  <si>
    <t>社区名称</t>
  </si>
  <si>
    <t>原社区名称</t>
  </si>
  <si>
    <t>组 数</t>
  </si>
  <si>
    <t>人 数</t>
  </si>
  <si>
    <t>合 计</t>
  </si>
  <si>
    <t>基本预算(含每个社区应急站经费3000元)</t>
  </si>
  <si>
    <t>并入人口补贴
（15元/人）</t>
  </si>
  <si>
    <t>15年离任村支书村主任等生活补助</t>
  </si>
  <si>
    <t>社区干部工资备注</t>
  </si>
  <si>
    <t>长兴社区</t>
  </si>
  <si>
    <t>长兴社区居委会</t>
  </si>
  <si>
    <t>东风社区</t>
  </si>
  <si>
    <t>东风社区居委会</t>
  </si>
  <si>
    <t>胜利社区</t>
  </si>
  <si>
    <t>胜利社区居委会</t>
  </si>
  <si>
    <t>民主社区</t>
  </si>
  <si>
    <t>民主社区居委会</t>
  </si>
  <si>
    <t>解放社区</t>
  </si>
  <si>
    <t>解放社区居委会</t>
  </si>
  <si>
    <t>团结社区</t>
  </si>
  <si>
    <t>团结社区居委会</t>
  </si>
  <si>
    <t>兴隆社区</t>
  </si>
  <si>
    <t>兴隆社区居委会</t>
  </si>
  <si>
    <t>幸福社区</t>
  </si>
  <si>
    <t>幸福社区居委会</t>
  </si>
  <si>
    <t>迎宾社区</t>
  </si>
  <si>
    <t>迎宾社区居委会</t>
  </si>
  <si>
    <t>屈原社区</t>
  </si>
  <si>
    <t>屈原社区居委会</t>
  </si>
  <si>
    <t>江坪社区</t>
  </si>
  <si>
    <t>江维社区居委会</t>
  </si>
  <si>
    <t>江口社区</t>
  </si>
  <si>
    <t>上街社区居委会</t>
  </si>
  <si>
    <t>涉江社区</t>
  </si>
  <si>
    <t>下街社区居委会</t>
  </si>
  <si>
    <t>蒜园社区</t>
  </si>
  <si>
    <t>江兴社区居委会</t>
  </si>
  <si>
    <t>湘维第一社区</t>
  </si>
  <si>
    <t>湘维第一居委会</t>
  </si>
  <si>
    <t>湘维第二社区</t>
  </si>
  <si>
    <t>湘维第二居委会</t>
  </si>
  <si>
    <t>黎阳社区</t>
  </si>
  <si>
    <t>黎阳社区居委会</t>
  </si>
  <si>
    <t>新建社区</t>
  </si>
  <si>
    <t>新建社区居委会</t>
  </si>
  <si>
    <t>文明街社区</t>
  </si>
  <si>
    <t>文明社区居委会</t>
  </si>
  <si>
    <t>永兴街社区</t>
  </si>
  <si>
    <t>永兴社区居委会</t>
  </si>
  <si>
    <t>白毛湖社区</t>
  </si>
  <si>
    <t>白毛湖社区居委会</t>
  </si>
  <si>
    <t>东门头社区</t>
  </si>
  <si>
    <t>东门头社区居委会</t>
  </si>
  <si>
    <t>镇东社区</t>
  </si>
  <si>
    <t>镇东社区居委会</t>
  </si>
  <si>
    <t>镇南社区</t>
  </si>
  <si>
    <t>镇南社区居委会</t>
  </si>
  <si>
    <t>谭家湾社区</t>
  </si>
  <si>
    <t>桥冲社区居委会</t>
  </si>
  <si>
    <t>绿化社区</t>
  </si>
  <si>
    <t>绿化社区居委会</t>
  </si>
  <si>
    <t>黄茅园镇小计</t>
  </si>
  <si>
    <t>杨家山社区</t>
  </si>
  <si>
    <t>杨家山社区居委会</t>
  </si>
  <si>
    <t>金福社区</t>
  </si>
  <si>
    <t>正街社区居委会</t>
  </si>
  <si>
    <t>黄金街社区</t>
  </si>
  <si>
    <t>黄金街社区居委会</t>
  </si>
  <si>
    <t>宏兴社区</t>
  </si>
  <si>
    <t>宏兴社区居委会</t>
  </si>
  <si>
    <t>建设社区</t>
  </si>
  <si>
    <t>建设社区居委会</t>
  </si>
  <si>
    <t>正街社区</t>
  </si>
  <si>
    <t>大埠街社区</t>
  </si>
  <si>
    <t>大埠社区居委会</t>
  </si>
  <si>
    <t>新兴社区</t>
  </si>
  <si>
    <t>新兴社区居委会</t>
  </si>
  <si>
    <t>回龙社区</t>
  </si>
  <si>
    <t>回龙社区居委会</t>
  </si>
  <si>
    <t>公共财政预算：附表10</t>
  </si>
  <si>
    <t>溆浦县2025年部门预算单位项目安排表</t>
  </si>
  <si>
    <t>　申报单位（盖章）：溆浦县财政局</t>
  </si>
  <si>
    <t>序
号</t>
  </si>
  <si>
    <t>部门预算经济科目</t>
  </si>
  <si>
    <t>政府预算经济科目</t>
  </si>
  <si>
    <t>政策依据</t>
  </si>
  <si>
    <t>项目主管部门</t>
  </si>
  <si>
    <t>项目实施
单位</t>
  </si>
  <si>
    <t>2025年计划安排数</t>
  </si>
  <si>
    <t>三保标识</t>
  </si>
  <si>
    <t>说明</t>
  </si>
  <si>
    <t>项目清单</t>
  </si>
  <si>
    <t>对口股室</t>
  </si>
  <si>
    <t>本级
安排</t>
  </si>
  <si>
    <t>上级
补助</t>
  </si>
  <si>
    <t>补“天窗”专项资金</t>
  </si>
  <si>
    <t>领导批示</t>
  </si>
  <si>
    <t>教育局</t>
  </si>
  <si>
    <t>003003 保基本民生</t>
  </si>
  <si>
    <t>据实，预计700人*1000元</t>
  </si>
  <si>
    <t>基本民生</t>
  </si>
  <si>
    <t>教科文股</t>
  </si>
  <si>
    <t>家庭经济困难幼儿入园补助金</t>
  </si>
  <si>
    <t>湘财教〔2012〕75号《湖南省财政厅 湖南省教育厅关于建立学前教育资助制度的通知》</t>
  </si>
  <si>
    <t>幼儿25000人，15%资助面3750人*1000元</t>
  </si>
  <si>
    <t>义务教育公用经费</t>
  </si>
  <si>
    <t>湘政办发〔2020〕15号、湘财预〔2023〕224号</t>
  </si>
  <si>
    <t>小学86600人*720元/生/年，初中35000人*940元/生/年，特教900人*6000元/生/年，寄宿生22000人*400元/生/年</t>
  </si>
  <si>
    <t>家庭经济困难学生生活补助</t>
  </si>
  <si>
    <t>财教〔2024〕64号_财政部教育部关于下达2024年城乡义务教育补助经费预算的通知</t>
  </si>
  <si>
    <t>家庭经济困难寄宿生小学2300人*1250元、初中3800人*1500元；家庭经济困难非寄宿生小学11000人*625元、初中4000人*750元，实际面高于17%：小学400人*625元、初中200人*750元。</t>
  </si>
  <si>
    <t>高中国家助学金</t>
  </si>
  <si>
    <t>湘财教〔2022〕13号《湖南省学生资助资金管理办法》</t>
  </si>
  <si>
    <t>现学生17231人30%面为5170人*平均2000元/人/年</t>
  </si>
  <si>
    <t>高中免学费资金</t>
  </si>
  <si>
    <t>免学费学生预计2200人*标准为年生均2000元</t>
  </si>
  <si>
    <t>高中免教科书费</t>
  </si>
  <si>
    <t>上级专项资金</t>
  </si>
  <si>
    <t>中职国家助学金</t>
  </si>
  <si>
    <t>职业中等专业学校</t>
  </si>
  <si>
    <t>比例为6：4，中央60%，省32%，县8%,现有学生人数6000人，年标准2000元/人</t>
  </si>
  <si>
    <t>中职国家免学费资金</t>
  </si>
  <si>
    <t>比例6：4，中央60%，省32%，县8%,现有人数8500人。中央按年生均2000元，省年生均增加400元（地方负责）</t>
  </si>
  <si>
    <t>中职国家奖学金</t>
  </si>
  <si>
    <t>上级专项指标，按上年数预计本年资金数</t>
  </si>
  <si>
    <t>义务教育学生营养改善计划资金</t>
  </si>
  <si>
    <t>湘财教〔2024〕16号《湖南省农村义务教育学生营养改善计划补助资金管理办法》</t>
  </si>
  <si>
    <t>2021-2023年违规挤占学生营养餐补助资金退回财政48.68万元，用于2024年学生营养改善计划资金</t>
  </si>
  <si>
    <t>警予馆免费开放专项补助</t>
  </si>
  <si>
    <t>文化旅游广电体育局</t>
  </si>
  <si>
    <t>50万/年</t>
  </si>
  <si>
    <t>免费开放</t>
  </si>
  <si>
    <t>财教[2020]156号</t>
  </si>
  <si>
    <t>图书馆</t>
  </si>
  <si>
    <t>用于免费开放日常开支</t>
  </si>
  <si>
    <t>领导批示、财教{2020}156号</t>
  </si>
  <si>
    <t>文化馆</t>
  </si>
  <si>
    <t>用于免费开放教学及培训</t>
  </si>
  <si>
    <t>龙潭文化馆免费开放专项补助</t>
  </si>
  <si>
    <t>预算安排</t>
  </si>
  <si>
    <t>抗日战争湘西会战纪念馆
龙潭文化馆</t>
  </si>
  <si>
    <t>乡镇文化站免费开放补助</t>
  </si>
  <si>
    <t>困难群众救助县级配套</t>
  </si>
  <si>
    <t>省人民政府令第216号</t>
  </si>
  <si>
    <t>民政局</t>
  </si>
  <si>
    <t xml:space="preserve">    详见附件表(困难群众救助测算明细表)。</t>
  </si>
  <si>
    <t>社保股</t>
  </si>
  <si>
    <t>城乡居民养老保险县级配套</t>
  </si>
  <si>
    <t>《关于建立统一的城乡居民基本养老保险制度的实施意见》（湘政发[2014]24号）、《关于进一步完善城乡居民基本养老保险制度有关政策的通知》（湘人社规[2023]22号）
湘居民社险:第2024004号</t>
  </si>
  <si>
    <t>人力资源和社会保障局</t>
  </si>
  <si>
    <t>社会保险服务中心</t>
  </si>
  <si>
    <t>1、中央基础养老金财政补助：16.8万人*123元*12个月=24796.8万元。
2、省级基础养老金财政补助：16.8万人*36元(增加13.6元为2025年度调待资金)*12个月=7257.6万元
 3、县级基础养老金财政补助：16.8万人*9元(增加3.4元为2025年配套调待资金)*12个月=1814.4万元
 4、省级个人缴费补贴：32万人*24元=768万元
  5、县级个人缴费补贴：32万人*6元=192万元</t>
  </si>
  <si>
    <t>企业养老保险县级财政配套资金</t>
  </si>
  <si>
    <t>关于印发《湖南省贯彻企业职工基本养老保险全国统筹制度实施方案》的通知（湘政办发[2022]47号）</t>
  </si>
  <si>
    <t xml:space="preserve">
</t>
  </si>
  <si>
    <t>机关社保养老金财政补助</t>
  </si>
  <si>
    <t>财预[2016]36号</t>
  </si>
  <si>
    <t xml:space="preserve">    2025年退休人数预计10113人*5200元（预计人均领待）（预计退休新增1100人，死亡750人），预计2025年发放63000万（预计调待支出1800万元）；预计征缴34000万元，全年缺口约29000万元。</t>
  </si>
  <si>
    <t>养老服务补贴</t>
  </si>
  <si>
    <t>怀政办发[2021]17号、溆民发[2022]18号、怀化发电﹝2021﹞29号、县委常委会议纪要[2022]18号、县政府常务会议纪要[2022]第10次</t>
  </si>
  <si>
    <t>就业专项资金县级配套</t>
  </si>
  <si>
    <t>关于征求《湖南省就业补助资金管理实施办法（征求意见稿）》意见的函和县人民政府常务会议纪要（〔2024〕第9次）</t>
  </si>
  <si>
    <t>就业服务中心</t>
  </si>
  <si>
    <t xml:space="preserve">    第二章、第五条中央财政根据湖南经济社会发展水平及财力实际状况采用因素法与项目法相结合的方式确定我省转移支付的就业资金。省级财政根据全省就业形势、任务和目标需要，按照不低于中央转移支付资金的15%安排;市级财政按不低于上级转移支付资金的10%配套;县市区级财政按不低于上级转移支付资金的5%配套。</t>
  </si>
  <si>
    <t>优抚对象优待抚恤</t>
  </si>
  <si>
    <t>《关于做好优抚对象补助资金管理有关事项的通知》（湘财社[2022]26号）</t>
  </si>
  <si>
    <t>退役军人事务局</t>
  </si>
  <si>
    <t xml:space="preserve">    以预估提标及新增人数：带病人员500*840元*12个月*40%*50%＝1008000元；参战参试2500人*900元*12个月*40%*50%＝5400000元.另有省厅将有明年抵扣67.47万元。
    带病回乡和参战参试两类人员生活补助，中央财政负担60%，其余部分省县各50%。</t>
  </si>
  <si>
    <t>义务兵家属优待金</t>
  </si>
  <si>
    <t>《关于调整义务兵家庭优待金政策的通知》（怀民发[2018]16号</t>
  </si>
  <si>
    <t xml:space="preserve">    从2018年1月1日起，将全市城、乡义务兵家庭优待金标准统一调整为每户每年13000元，资金来源仍按原渠道，市、县两级财政负担比例不变。各地可根据经济社会发展和征兵情况适当提高优待金标准，超标资金由当地财政自行解决。
    按240人测算，标准13000元/人/年，义务兵服役两年。</t>
  </si>
  <si>
    <t>自主就业一次性补助</t>
  </si>
  <si>
    <t>湘财预[2020]237号</t>
  </si>
  <si>
    <t xml:space="preserve">    “根据有关规定，按每服役一年不低于4500元补助的标准，省财政对市县给予一定补助。”（服役一般为5年）220人，标准22500元/人。
    预计退役人数220*22500=495万元。 </t>
  </si>
  <si>
    <t>自谋职业一次性经济补助</t>
  </si>
  <si>
    <t>《关于进一步加强由政府安排工作退役土士兵就业安置工作的意见》（退役军人事务部发[2018]27号）</t>
  </si>
  <si>
    <t xml:space="preserve">    “选择由政府安排工作的退役土兵回到地方后又放弃安排工作待遇的，经本人确认后，由安置地人民政府按照其在部队选择自主就业应领取的一次性退役金和地方一次性经济补助金之和的80%，发给一次性就业补助金。
    ”溆浦协议经济补偿自谋职业安置人员还有75人未领取，人均约2万元，预算为总数的1/3。</t>
  </si>
  <si>
    <t>待安置期间生活费</t>
  </si>
  <si>
    <t xml:space="preserve">    根据关于进一步加强由退役士兵待安排工作期间，安置地人民政府应当按照上年度最低工资标准逐月发发放生活补助。安置人员待安置期间生活费（含由县财政缴纳医保、社保）
    按照待安置期5个月计算，预估我县转业安置人员40人*5个月*4000元（每个月的生活费+医保+社保）</t>
  </si>
  <si>
    <t>城乡居民医疗保险各级财政补助</t>
  </si>
  <si>
    <t>湘医保发[2024]41号</t>
  </si>
  <si>
    <t>医疗保障局</t>
  </si>
  <si>
    <t xml:space="preserve">    “各市（州）、县市区财政部门要按照规定标准足额安排预算，并及时拨付补助资金。市（州）、县市区两级财政补助资金必须于2023年7月前全部到位。未按规定及时足额到位的，省财政将扣减中央和省级财政补助资金，扣减部分由市（州）、县市区财政自行补足。”；各级财政按640元进行配套，比例负担为：中央60%，省32%，市县8%。
    预算数=746000人*700元.中央60%、地方40%（其中省级80%，市县20%)</t>
  </si>
  <si>
    <t>基本公共卫生配套</t>
  </si>
  <si>
    <t>《关于修订基本公共卫生服务等5项补助资金管理办法的通知》（财社[2022]31号）</t>
  </si>
  <si>
    <t>卫生健康局</t>
  </si>
  <si>
    <t>乡镇卫生院会计集中核算中心</t>
  </si>
  <si>
    <t>“分级负担，分级管理。转移支付资金由各级财政按照《改革方案》分级负担，具体任务由各级卫生健康、中医药、疾控等部门分级负责落实。…地方各级财政部门结合地方实际工作需要，统筹安排上级转移支付资金和本级经费，支持落实基本公共卫生服务任务。”</t>
  </si>
  <si>
    <t>计划生育奖励扶助</t>
  </si>
  <si>
    <t>湘卫家庭发〔2016〕2号文件、湘财社【2022】12号、怀财社【2022】70号</t>
  </si>
  <si>
    <t xml:space="preserve">    农村奖扶21559人*80元/人*12月=2069.66万；特扶死亡604人*940元/人*12月=681.31万；特扶伤残430人*580元/人*12月=299.28万；手术并发症（三级）265人*330元/人*12月=104.94万；手术并发症人员门诊包干治疗费265人*1800元/年=47.7万。</t>
  </si>
  <si>
    <t>企业养老保险代发资金</t>
  </si>
  <si>
    <t>根据单位职能设立</t>
  </si>
  <si>
    <t xml:space="preserve">    1、军转干部困难生活补助：118人*1900元*12个月=270万元
    2、退役士兵：13人*1910元*12个月=30万元
    3、建国初期参加革命工作的干部：4*1000元*12个月=4.8万元
    4、建国前老工人：1*1900元*12个月=2.28万元
    5、职教幼教生活补助：14*1150元*12个月=19.32万元。
    6、独生子女父母奖励金:①企业养老代发7150人*80元*12个月=686万元；②城乡居保代发420人*80元*12月=41万元。   
 总计1060万元。
</t>
  </si>
  <si>
    <t>医疗救助县级配套</t>
  </si>
  <si>
    <t>怀政办法【2021】23号《关于印发怀化市医疗救助实施细则的通知》</t>
  </si>
  <si>
    <t>医疗救助支出增长较快,历年缺口大</t>
  </si>
  <si>
    <t>村级组织运转经费</t>
  </si>
  <si>
    <t>湘财市县[2020]4号</t>
  </si>
  <si>
    <t>中国共产党委员会组织部</t>
  </si>
  <si>
    <t>村支书、村主任一肩挑人员3050元/人/月，村党组织书记2550元/人/月，村主任2400元/人/月,其他“两委”成员2000元/人/月），绩效工资200元/人/月。村办公经费30000元/村/年；3000人以上的村办公经费40000元/村/年（含每村应急站经费3000元），村干部报酬和村办公经费两项合计不低于110000元/村/年。离任支书村主任按4800元/人/年，其他离任村干部按2400元/人/年计算。  卢峰社区按政策每社区170000/年，其他农村社区每社区150000/年</t>
  </si>
  <si>
    <t>综改办</t>
  </si>
  <si>
    <t>义务教育校舍维修改造资金</t>
  </si>
  <si>
    <t>维修改造标准每平方1100元，中央60%，省32%,县8%（按上年数29325平方米预计）</t>
  </si>
  <si>
    <t>高中生均公用经费</t>
  </si>
  <si>
    <t xml:space="preserve">湘政办发〔2020〕15号、湘财预〔2019〕335号 </t>
  </si>
  <si>
    <t>12000人*1000元/生/年</t>
  </si>
  <si>
    <t>职业教育专项经费</t>
  </si>
  <si>
    <t>湘发[2010]7号</t>
  </si>
  <si>
    <t>按县域人口人平1元计算。2024年县域人口95万</t>
  </si>
  <si>
    <t>中职学校改善办学条件资金</t>
  </si>
  <si>
    <t>湘财预〔2024〕13号</t>
  </si>
  <si>
    <t>农村教师人才津贴</t>
  </si>
  <si>
    <t>湘政办发〔2020〕15号、湘财预〔2021〕302号</t>
  </si>
  <si>
    <t>乡镇所在地5000人，村小70人、教学点880人，标准为300元、500元、700元；资金分担比例为省80%，县20%。</t>
  </si>
  <si>
    <t>儿童康复训练</t>
  </si>
  <si>
    <t>残疾人联合会</t>
  </si>
  <si>
    <t>残疾儿童康复训练人均15000元/年。</t>
  </si>
  <si>
    <t>村主干养老保险</t>
  </si>
  <si>
    <t>怀办发电[2019]26号</t>
  </si>
  <si>
    <t>372个村*2000元</t>
  </si>
  <si>
    <t>原中小学民办教师（代课老师）生活困难补助</t>
  </si>
  <si>
    <t>怀财教〔2015〕13号、领导批示、湘财社〔2020〕33号</t>
  </si>
  <si>
    <t>共4600人，800人*180元/月、900人*150元/月、1500人*120元/月、1400人*60元/月</t>
  </si>
  <si>
    <t>老年乡村医生困难补助</t>
  </si>
  <si>
    <t>湘政办发[2014]102号</t>
  </si>
  <si>
    <t xml:space="preserve">    "（一）各市州、县市区人民政府负责本辖区的老年乡村医生生活困难补助发放的组织实施工作。各级各有关部门要根据各自职责，协调配合，共同做好工作。卫生计生行政管理部门主要负责老年乡村医生的身份和工作年限的认定工作，并负责做好政策解释宣传和思想疏导工作；财政部门主要负责老年乡村医生的生活困难补助资金的核算及筹措工作；人力资源社会保障部门主要负责老年乡村医生生活困难补助的台账建立及发放工作；公安部门主要负责老年乡村医生的户籍认定、刑事犯罪记录审查工作。..."
                                                          </t>
  </si>
  <si>
    <t>电影放映员生活补助</t>
  </si>
  <si>
    <t>湘财社[2020]33号</t>
  </si>
  <si>
    <t>中国共产党委员会宣传部</t>
  </si>
  <si>
    <t>2025年电影放映员生活补助人数：129人，其中180元/112人，150元/16人，120元/1人（180元*112人+150元*16人+120元*1人）*12个月=272160元。)</t>
  </si>
  <si>
    <t>武陵山片区人才津贴</t>
  </si>
  <si>
    <t>《中共湖南省委、湖南省人民政府关于对武陵山片区农村基层教育卫生人才发展提供重点支持的若干意见》湘发〔2013〕3号</t>
  </si>
  <si>
    <t xml:space="preserve">    “具有初级以上职称（含初级）的在编在岗医疗卫生技术人员，在片区农村卫生院工作期间，给予每人每月不低于300元人才津贴。湘西自治州各县市所需经费由省财政全额负担；片区其他县市区所需经费省财政补助60%，县市区财政配套40%。”。
    共771人，每人每月300元，全年3600元/人，633*3600=277.56万元。</t>
  </si>
  <si>
    <t>免费产筛</t>
  </si>
  <si>
    <t>湘财社指[2024]40号、怀卫妇幼发（2024）2号、</t>
  </si>
  <si>
    <t>妇幼保健院</t>
  </si>
  <si>
    <t xml:space="preserve">    完成全年孕期妇女免费医学检查人次、筛查先天性“愚型儿”，提高人口素质。产筛检查4200人，按照174/人计算，其中上级3300✘100元=330000元，县级配套3300✘74+900✘174=400800元，省县共同负担，根据实际完成量审核拨付</t>
  </si>
  <si>
    <t>新生儿疾病免费筛查与诊断</t>
  </si>
  <si>
    <t>湘财社指[2024]36号、怀卫妇幼发（2024）1号、</t>
  </si>
  <si>
    <t xml:space="preserve">    新生儿疾病筛查，检查人次4500人按照252元/人计算，加上预计5人后期诊断,
4500*252+（550+320+600+270）*5=1067100元，其中上级补助835000元，县级配套307700，省县共同负担，根据实际完成量审核拨付</t>
  </si>
  <si>
    <t>两癌普查</t>
  </si>
  <si>
    <t>湘财社指[2024]36号</t>
  </si>
  <si>
    <t xml:space="preserve">    完成农村适龄妇女“两癌”筛查人次、降低“两癌”死亡率、提高农村妇女生活质量。两癌普查10450人，按照140元/人计算，其中上级指标8900人✘70元=623000，县级配套8900✘70+1550✘140=840000元，根据实际完成量审核拨付。</t>
  </si>
  <si>
    <t>2130209</t>
  </si>
  <si>
    <t>生态公益林补偿</t>
  </si>
  <si>
    <t>湘财预（2021)326号</t>
  </si>
  <si>
    <t>(16*932175+10*114722)/10000=1594万元</t>
  </si>
  <si>
    <t>资环股</t>
  </si>
  <si>
    <t>生态护林员补贴</t>
  </si>
  <si>
    <t>湘财预（2021）277号</t>
  </si>
  <si>
    <t>耕地地力保护补贴资金</t>
  </si>
  <si>
    <t>按湘财预[2023]329号资金下达规模预估</t>
  </si>
  <si>
    <t>农业农村局</t>
  </si>
  <si>
    <t>根据全县耕地面积，结合2024年“耕地地力保护补贴”发放情况，按照上级的资金安排，2025年“耕地地力保护补贴”预计需要6949万元。</t>
  </si>
  <si>
    <t>农业股</t>
  </si>
  <si>
    <t>2130122</t>
  </si>
  <si>
    <t>30399</t>
  </si>
  <si>
    <t>50999</t>
  </si>
  <si>
    <t>农机购置补贴资金</t>
  </si>
  <si>
    <t>关于提前下达2024年中央农机购置与应用补贴资金的通知，湖南省财政厅关于下达2024年省级农机购置与应用补贴资金的通知，</t>
  </si>
  <si>
    <t>农机事务中心</t>
  </si>
  <si>
    <t>稻谷目标价格改革补贴</t>
  </si>
  <si>
    <t>按湘财预[2024]77号资金下达规模预估</t>
  </si>
  <si>
    <t>2025年稻谷目标价格补贴资金用于两个方面，一是发放2025年度种植水稻普通农户稻谷目标价格补贴；二是对优质稻种植者、早稻生产者、实行订单（含储备订单）生产的种植者、适度规模经营者（水稻生产面积30亩及以上）等新型经营主体增加发放稻谷目标价格补贴。</t>
  </si>
  <si>
    <t>经建股</t>
  </si>
  <si>
    <t>市政公共用电照明</t>
  </si>
  <si>
    <t>职能职责</t>
  </si>
  <si>
    <t>城市管理和综合执法局</t>
  </si>
  <si>
    <t>平均每个月33万左右X12个月＝400万元</t>
  </si>
  <si>
    <t>公共用水</t>
  </si>
  <si>
    <t>城市公交车专项经济补偿款</t>
  </si>
  <si>
    <t>溆浦县人民政府专题会议纪要（2013）第21次，溆浦县人民政府专题会议纪要（2023）第10次</t>
  </si>
  <si>
    <t>交通运输局</t>
  </si>
  <si>
    <t>道路运输服务中心</t>
  </si>
  <si>
    <t>教师培训经费</t>
  </si>
  <si>
    <t>溆政办发〔2016〕71号、湘政办发〔2021〕31号《县级人民政府和县级党政主要领导干部履行教育职责评价办法》</t>
  </si>
  <si>
    <t>000 非“三保”支出</t>
  </si>
  <si>
    <t>按2024年教职工工资及津补贴（应发数）预算总额66558.51万元*1.5%。严格审核拨付</t>
  </si>
  <si>
    <t>大事要事保障</t>
  </si>
  <si>
    <t>刚性支出</t>
  </si>
  <si>
    <t>教师定向培养费</t>
  </si>
  <si>
    <t>溆政办发〔2016〕71号、湘政办发〔2020〕15号</t>
  </si>
  <si>
    <t>2024年需付260万元，据实结算。</t>
  </si>
  <si>
    <t>教育基金</t>
  </si>
  <si>
    <t>县委常委会议纪要〔2015〕4号</t>
  </si>
  <si>
    <t>县财政每年安排50万元教育基金</t>
  </si>
  <si>
    <t>教育食堂临时工工资</t>
  </si>
  <si>
    <t>004002 编制外长聘人员支出</t>
  </si>
  <si>
    <t>我县享受营养改善计划学生74156人，按照1：100的比例需配备食堂从业人员908人，按人均1.8万元/人/年(2000元*9个月）计算全年需资金1634.4万元，据实结算。统筹解决</t>
  </si>
  <si>
    <t>临聘人员经费，工资补贴</t>
  </si>
  <si>
    <t>教育保安人员工资</t>
  </si>
  <si>
    <t>中共溆浦县委员会书记专题会议纪要〔2016〕2号</t>
  </si>
  <si>
    <t>372人，标准39036元/人/年，含社保、医保、工伤。据实结算。</t>
  </si>
  <si>
    <t>班主任补助</t>
  </si>
  <si>
    <t>溆政办发〔2016〕71号</t>
  </si>
  <si>
    <t>小学2210人*4000元，初中1155人*5000元</t>
  </si>
  <si>
    <t>非刚性支出</t>
  </si>
  <si>
    <t>一次性退休补贴</t>
  </si>
  <si>
    <t>县委常委会会议纪要[2022]30号</t>
  </si>
  <si>
    <t>2025年176人，按26000元/人计算，需资金457.6万元。2024年缺口150万元</t>
  </si>
  <si>
    <t>教学质量奖</t>
  </si>
  <si>
    <t>县委常委会会议纪要[2023]8号</t>
  </si>
  <si>
    <t>从教育附加类收入解决</t>
  </si>
  <si>
    <t>中小学幼儿园校车奖补资金</t>
  </si>
  <si>
    <t>县政府专题会议纪要2018年第20次</t>
  </si>
  <si>
    <t>县财政配套校车（船）奖补资金1000元/台（只），现共有车（船）320台（只）</t>
  </si>
  <si>
    <t>教师健康体检</t>
  </si>
  <si>
    <t>溆政办发〔2016〕71号、政府常务会议纪要〔2016〕第13次</t>
  </si>
  <si>
    <t>部门一般性支出</t>
  </si>
  <si>
    <t>项目经费</t>
  </si>
  <si>
    <t>“我的韶山行”红色研学</t>
  </si>
  <si>
    <t>领导批示（缺）、湘财预[2024]199号</t>
  </si>
  <si>
    <t>126万元*20%</t>
  </si>
  <si>
    <t>教育发展经费</t>
  </si>
  <si>
    <t>用于督导评估检查、经典诵读、校车管理、防溺水、资助工作、家庭教育、双减、新历咨询室高考、学考、成考组考及设备维护费等</t>
  </si>
  <si>
    <t>结核病筛查经费</t>
  </si>
  <si>
    <t>据实。每年预计新生13800人，50元/人</t>
  </si>
  <si>
    <t>教师招聘</t>
  </si>
  <si>
    <t>溆政办发〔2016〕71号、报告批示</t>
  </si>
  <si>
    <t>2024年缺口18万元，2025年89.6万元，据实结算。</t>
  </si>
  <si>
    <t>教育高质量发展专项资金</t>
  </si>
  <si>
    <t>用于学校维修和建设</t>
  </si>
  <si>
    <t>特殊教育送教上门人员工作经费</t>
  </si>
  <si>
    <t>湘政办发[2022]49号</t>
  </si>
  <si>
    <t>聋儿听力语言康复学校</t>
  </si>
  <si>
    <t>弥补送教服务工作开支不足部分，预计200人*1000元/人。</t>
  </si>
  <si>
    <t>溆浦县第一中学扩建工程项目</t>
  </si>
  <si>
    <t>溆常发(2018)4号</t>
  </si>
  <si>
    <t>县城投公司</t>
  </si>
  <si>
    <t>债务化解</t>
  </si>
  <si>
    <t>债务还本付息</t>
  </si>
  <si>
    <t>金融债务股</t>
  </si>
  <si>
    <t>还本付息</t>
  </si>
  <si>
    <t>溆浦县县域整体推进教育信息化建设工程</t>
  </si>
  <si>
    <t>旅游营销联盟会费</t>
  </si>
  <si>
    <t>怀化市生态文化旅游产业发展领导小组办公室《关于交纳2024年怀化市旅游营销联盟会费的通知》</t>
  </si>
  <si>
    <t>缴纳市旅游联盟会费，用于旅游营销工作</t>
  </si>
  <si>
    <t>舒新城故居</t>
  </si>
  <si>
    <t xml:space="preserve">根据单位职能，舒新城故居列入我单位日常管理 </t>
  </si>
  <si>
    <t>故居维护及安防、环卫、讲解工作，落实免费开放制度</t>
  </si>
  <si>
    <t>第四次全国文物普查经费</t>
  </si>
  <si>
    <t xml:space="preserve"> 湖南省人民政府关于印发《湖南省第四次全国文物普查实施方案》的通知（湘政函【2024】17号）</t>
  </si>
  <si>
    <t>003002 保运转</t>
  </si>
  <si>
    <t>外聘人员绘图、
文本设计劳务费、野外作业人员保险费、专业工具购置费、专家咨询费等。</t>
  </si>
  <si>
    <t>文化服务体系建设</t>
  </si>
  <si>
    <t>财教（2013）98号文件</t>
  </si>
  <si>
    <t>县级配套
275万*8%=22万元</t>
  </si>
  <si>
    <t>体彩销售优秀网点补助</t>
  </si>
  <si>
    <t xml:space="preserve">  关于印发《溆浦县体育彩票销售激励办法》的通知（溆文旅广体联【2021】2号</t>
  </si>
  <si>
    <t>体彩销售优秀网点宣传费、促销费</t>
  </si>
  <si>
    <t>综合计划股</t>
  </si>
  <si>
    <t>应急广播体系
建设及村村响运维经费</t>
  </si>
  <si>
    <t>湖南省人民政府办公厅《关于进一步完善全省应急广播体系建设的通知》（湘政办函【2020】68号</t>
  </si>
  <si>
    <t xml:space="preserve">年度运行维护
投资估算应急广播体系建设及村村响运维经费      149.57万元 </t>
  </si>
  <si>
    <t>文化体育旅游工作专项经费</t>
  </si>
  <si>
    <t>用于文化体育艺术、旅游、文物保护等（含乒乓球协会经费5万元）</t>
  </si>
  <si>
    <t>故居专项管理经费</t>
  </si>
  <si>
    <t>用于纪念广场维护、故居运行维护、租赁房租、文物保护等</t>
  </si>
  <si>
    <t>图书保护购置经费</t>
  </si>
  <si>
    <t>用于购书、流动图书车运行、文化共享工程运行、古籍图书保护</t>
  </si>
  <si>
    <t>非遗普查及申报</t>
  </si>
  <si>
    <t>湖南省实施《中华人民共和国非物质文化遗产法》办法</t>
  </si>
  <si>
    <t>用于非遗普查及申报</t>
  </si>
  <si>
    <t>流动文化车运行</t>
  </si>
  <si>
    <t>用于单位工作用车</t>
  </si>
  <si>
    <t>2169901</t>
  </si>
  <si>
    <t>31005</t>
  </si>
  <si>
    <t>抗日战争湘西会战纪念馆英烈墓东面塌方抢险工程</t>
  </si>
  <si>
    <t>2021年12月7日，县委郑书记主持召开调研文旅战线座谈会时指示：需对英烈墓东塌方进行全面抢险修复，以保护文物本体安全。</t>
  </si>
  <si>
    <t>用于英烈墓东面塌方抢险救灾建设挡土墙。</t>
  </si>
  <si>
    <t>纪念馆维修改造及游步道硬化和绿化工程</t>
  </si>
  <si>
    <t xml:space="preserve">杨廉喜县长批示：同意肖明同志意见。肖明常务副县长批示：呈廉喜县长指示，建议财政审核。
</t>
  </si>
  <si>
    <t>用于纪念园大门外地面改造、新建游步道硬化、绿化新建工具保管室等。</t>
  </si>
  <si>
    <t>弓形山陵园管理费</t>
  </si>
  <si>
    <t>辰河目连戏传承保护经费</t>
  </si>
  <si>
    <t>2020年政府常务会议纪要第65次</t>
  </si>
  <si>
    <t>辰河目连戏传承保护中心</t>
  </si>
  <si>
    <t>传承保护经费</t>
  </si>
  <si>
    <t>门面拆迁补偿款</t>
  </si>
  <si>
    <t>关于县电影院、县剧院门面拆迁补偿情况的汇报</t>
  </si>
  <si>
    <t>剧院门面拆迁补偿</t>
  </si>
  <si>
    <t>专项执法和能力建设经费</t>
  </si>
  <si>
    <t>用于执法和能力建设、扫黄打非等</t>
  </si>
  <si>
    <t>文化市场综合行政执法大队</t>
  </si>
  <si>
    <t>双井敬老院
维修改造</t>
  </si>
  <si>
    <t>溆财综【2023】1号，
领导批示</t>
  </si>
  <si>
    <t xml:space="preserve">    财力补助，该项目被统一结转，后续经向县里请示，同意纳入2025年预算。</t>
  </si>
  <si>
    <t>敬老院工作人员聘用费</t>
  </si>
  <si>
    <t xml:space="preserve">    “第十六条 县市区、乡镇人民政府应当为五保供养服务机构提供必要的设备设施、管理资金，并配备必要的工作人员。五保供养服务机构的日常管理经费和工作人员经费，由县市区人民政府列入财政预算予以保障，不得在发给五保供养对象本人的供养经费中支出”。160人，人均月工资1800元，人均月养老保险667元，人均医疗保险400元。</t>
  </si>
  <si>
    <t>养老机构消防改造资金(室外)</t>
  </si>
  <si>
    <t>县委常委会议纪要[2023]36号</t>
  </si>
  <si>
    <t xml:space="preserve">    原则同意县财政据实解决全县养老机构消防改造缺口资金，从2024年起分两年列入县财政预算。</t>
  </si>
  <si>
    <t>养老机构消防改造资金</t>
  </si>
  <si>
    <t>县委常委会议纪要[2022]18号、县政府常务会议纪要[2022]第10次</t>
  </si>
  <si>
    <t xml:space="preserve">  原则同意县财政解决18所乡镇敬老院消防改造资金304.7万元，房屋安全鉴定费 35 万元，共计 339.7万元。分三年安排。</t>
  </si>
  <si>
    <t>社区托老床位、日间照料床位建设</t>
  </si>
  <si>
    <t>怀政办发[2021]17号、
怀政办发﹝2022﹞11号、
怀政办发﹝2023﹞14号</t>
  </si>
  <si>
    <t xml:space="preserve">    为完成市政府“加强社区养老服务设施保障和城乡社区养老服务供给，90%以上城市社区建有日间照料中心，村居大力发展互助县养老服务设施”的目标任务。2025年拟建设15个，每个点建议按5-10万元/个安排资金，包括维修及装修经费。</t>
  </si>
  <si>
    <t>特困供养机构护理床位建设</t>
  </si>
  <si>
    <t>怀政办发[2021]17号、
怀办发电﹝2021﹞29号</t>
  </si>
  <si>
    <t>004003 其他刚性支出</t>
  </si>
  <si>
    <t xml:space="preserve">    “三、切实解决医疗、养老床位问题。优化养老机构布局，积极实施政府保障性养老机构床位提质升级工程，提升养老服务能力水平；…除明文规定市级政府需配套的支出责任外，按分级负担的原则由各级政府予以保障，确保如期见效。”每张护理床4000元。为完成市政府到2025年完成380张床位建设任务，需列入预算。2025年改造任务150张*4000元=60万元。
    150张*4000元/套</t>
  </si>
  <si>
    <t>特困供养机构运转经费</t>
  </si>
  <si>
    <t>怀政办发﹝2022﹞11号</t>
  </si>
  <si>
    <t xml:space="preserve"> “各县市区按照供养服务对象每年不低于 3000 元/人标准将运转经费列入当地财政预算并保障到位”。“各县市区民政局要做好分散供养失能失智特困人员转入集中供养工作”。集中供养特困对象3000元/人/年*830人。
  3000元/人/年*830人</t>
  </si>
  <si>
    <t>困难老年人家庭适老化改造</t>
  </si>
  <si>
    <t xml:space="preserve">    根据湘民发[2022]45号要求，“十四五”时期全县需完成家庭适老化改造任务1652户，2025年553户。按2024年每户建设标准2158元/户，其中：中央1000元/户，省1000元/户，县配套158元/户。
553户*158元/户</t>
  </si>
  <si>
    <t>老龄事业经费</t>
  </si>
  <si>
    <t>老年人权益保障法</t>
  </si>
  <si>
    <t xml:space="preserve">    第六条“将老龄事业经费列入财政预算，建立稳定的经费保障机制”老龄办印发文件、开展宣传、筹备会议等。</t>
  </si>
  <si>
    <t>未保工作经费</t>
  </si>
  <si>
    <t>湘未保组〔2021〕1号关于印发《湖南省未成年人保护工作领导小组关于加强未成年人保护工作的实施意见》的通知</t>
  </si>
  <si>
    <t xml:space="preserve"> 将未成年人保护工作相关经费纳入本级预算。未成年人保护工作印发文件、办公、宣传（宣传横幅、宣传巨幅标语、宣传片、宣传专栏等）等经费。</t>
  </si>
  <si>
    <t>民政管理专项</t>
  </si>
  <si>
    <t>用于地名标志维护、行政区域界线联合检查、县图录典志编纂出版印刷、婚登低保特困印刷、社会救助核查等</t>
  </si>
  <si>
    <t>47人</t>
  </si>
  <si>
    <t>儿童之家运营经费</t>
  </si>
  <si>
    <t>湘民发〔2019〕11号 关于进一步加强村级儿童之家建设和管理工作的通知</t>
  </si>
  <si>
    <t xml:space="preserve">  财政部门负责统筹安排儿童之家建设和运转经费，并抓好监督落实。58家儿童之家，每家每年1万元运营经费，共58万元</t>
  </si>
  <si>
    <t>流浪乞讨人员及流浪精神病患人员救助管理工作经费</t>
  </si>
  <si>
    <t xml:space="preserve">
城市生活无着的流浪乞讨人员救助管理办法（国务院令第381号)
   溆政发【2007】9号</t>
  </si>
  <si>
    <t>社会救助事务中心</t>
  </si>
  <si>
    <t xml:space="preserve">    城市生活无着的流浪乞讨人员救助管理办法（国务院令第381号）：  第三条　县级以上城市人民政府应当采取积极措施及时救助流浪乞讨人员，并应当将救助工作所需经费列入财政预算，予以保障。  
    溆政发【2007】9号：（四）合理安排救助管理站年度经费预算，并根据救助工作临时性、突发性强的特点，调整财政预算，予以保障，同时监督、指导其做好年度预算执行工作。</t>
  </si>
  <si>
    <t>生活无着的流浪乞讨人员救助管理服务质量大提升专项行动工作经费</t>
  </si>
  <si>
    <t>湘民发【2020】13号   溆民发【2020】23号
湘民发【2022】37号</t>
  </si>
  <si>
    <t xml:space="preserve">    溆民发【2020】23号：溆浦县财政局：加大对救助管理工作的财政投入，保障生活无着的流浪人员救助管理服务质量大提升专项行动工作经费。</t>
  </si>
  <si>
    <t>集中治丧三日免费补助</t>
  </si>
  <si>
    <t>溆办法[2021]6号</t>
  </si>
  <si>
    <t>殡仪馆</t>
  </si>
  <si>
    <t xml:space="preserve">    丧主应该在规定时间内办理治丧手续。治丧三日（含三日）以内的，免收殡仪车接、送遗体费（5公里以内）和悼念厅租用费，所需资金由县财政解决。按照物价部门核定的收费标准测算：1173场*1160元/次=1360680</t>
  </si>
  <si>
    <t>待处理尸体保存费</t>
  </si>
  <si>
    <t>我县目前共有无名尸体3具。按照物价部门核定的收费编制测算：3具*20元/小时*24小时*365天=525600</t>
  </si>
  <si>
    <t>殡葬管理工作经费</t>
  </si>
  <si>
    <t>溆浦县人民政府[2024]第12次常务会议</t>
  </si>
  <si>
    <t xml:space="preserve">    "原则同意县财政每年据实安排殡葬管理工作相关费用，并纳入财政预算。
    溆浦县殡葬管理巡查劝导及政策宣传费用测算：用餐费用138050元、车辆运行费用107650元、政策宣传费用65000元，合计310700元。</t>
  </si>
  <si>
    <t>老人弃婴工作经费</t>
  </si>
  <si>
    <t>【2013】83号关于进一步做好弃婴相关工作的通知、【2021】42号关于进一步推进儿童福利机构优化提质和创新转型高质量发展的实施意见</t>
  </si>
  <si>
    <t>社会福利院</t>
  </si>
  <si>
    <t>5人</t>
  </si>
  <si>
    <t>学生生活费和护理费</t>
  </si>
  <si>
    <t>溆发改价费〔2024〕4 号</t>
  </si>
  <si>
    <t xml:space="preserve">    在校学生85人计算，生活标准16元/天*198天=26.9万元；护理人员6人*2500元/月*9月=13.5万元。
</t>
  </si>
  <si>
    <t>三支一扶</t>
  </si>
  <si>
    <t>《关于实施第四轮高校毕业生“三支一扶”计划的通知》（湘人社[2021]30号）</t>
  </si>
  <si>
    <t>003001 保工资</t>
  </si>
  <si>
    <t xml:space="preserve">    “保障在岗待遇。三支一扶人员工作生活补贴标准按照当地乡镇机关或事业单位从高校毕业生中新聘用工作人员试用期满后的工资收入水平确定，并根据物价、同岗位人员待遇水平等动态调整。…落实社会保险。三支一扶人员按规定参加基本养老、基本医疗、工伤等社会保险，个人缴纳部分从工作生活补贴中代扣代缴，单位缴纳部分由财政分级负担…”；中央财政为新招募人员在岗服务满6个月以上的人员发放一次性安家费；中央财政按照每人每年0.3万元的标准给予省级乡村振兴专项培训补助；省财政给予新招募人员每人0.23万元的体检和岗位培训补助。详见预算测算明细表。
    2023届三支一扶人员15人，2024届三支一扶人员15人</t>
  </si>
  <si>
    <t>档案托管</t>
  </si>
  <si>
    <t>人社、财政五部门《关于进一步加强流动人员人事档案管理服务工作的通知》（人社部发[2014]90号）</t>
  </si>
  <si>
    <t xml:space="preserve">    “各级公共就业和人才服务机构应提供免费的流动人员人事档案基本公共服务。各地要将相关经费纳入同级财政预算，可参考保管的流动人员人事档案数量等因素确定经费数额。
    企、事业职工档案共40387份，按照10元每人每月的标准，收取人事档案托管费40387*10*12=4846440元，按60%计算约290万元。</t>
  </si>
  <si>
    <t>人才考试经费</t>
  </si>
  <si>
    <t>人社、财政部门《关于进一步做好公务员考录面试工作有关问题的通知》（湘人社函[2014]124号）、《关于加强人事考试管理有关问题的通知》（湘人社函[2014]314号）</t>
  </si>
  <si>
    <t xml:space="preserve">    “加强公务员考录面试工作费保障。各级公务员主管部门要根据本地公务员当年招录计划和工作实际需工，本着节约原则，积极事例资源，合理申报面试考场租用、硬件投入、面试考官培训、考官和工作人员考评费（参照国家公务员考试和本地实际，合理确定面试考评费标准）、面试官住宿差旅费用等项目。各级财政部门要把公务员考录面试工作经费列入财政预算，足额安排、及时拨付公务员考录面试工作经费。”；“各级人事考试机构要根据本地经济状况和实际工作需要，合理列支人事考试监考费、巡考费、命题（审题）费、保密费和阅卷专家、阅卷工作人员、值班（加班）人员劳务费。各级财政部门要统筹安排，保障人事考试安全工作各项经费及时到位，维护考试公平公正。...”。
    </t>
  </si>
  <si>
    <t>人社专项经费</t>
  </si>
  <si>
    <t>用于劳动监察、仲裁、基金监管、行政执法、民生实事等</t>
  </si>
  <si>
    <t>57人</t>
  </si>
  <si>
    <t>办公大楼租金</t>
  </si>
  <si>
    <t xml:space="preserve">   用于支付办公大楼租金。（详见合同协议）</t>
  </si>
  <si>
    <t>机关社保代发</t>
  </si>
  <si>
    <t>《湖南省人民政府关于完善城乡居民基本养老保险制度的实施意见》（湘政发[2020]19号）</t>
  </si>
  <si>
    <t xml:space="preserve">    1、建国初期参加工作退休干部特殊津贴7人*1000元*12月=84000元；
    2、小车费81人*16元*12月=15552元；
    3、建国前参加工作退休工人（田世贵）护理费1人*3800元*12月=45600元；
    4、交通下放人员补贴差额115人*124元*12月=171120元；
    5、离休费8人*15月=550000元；
合计：140万元</t>
  </si>
  <si>
    <t>社保基金监管工作经费</t>
  </si>
  <si>
    <t>《湖南省人民政府关于完善企业职工基本养老保险省级统筹制度的通知》（湘政发[2019]11号）
《关于切实加强社会保险基金监管工作的意见》（湘办【2021】28号）</t>
  </si>
  <si>
    <t>49人</t>
  </si>
  <si>
    <t>被征地农民社会保障工作专项经费</t>
  </si>
  <si>
    <t>溆浦县委常委会议纪要[2024]10号，十三届县委常委会2024年第8次会议</t>
  </si>
  <si>
    <t>“七、听取全县被整的农民社会保障工作情况汇报，研究部署相关工作…会议决定如下事项：2、统一将被征地农民社会保障工作纳入年度绩效考核。县财政据实解决被征地农民社会保障工作专项经费。”</t>
  </si>
  <si>
    <t>就业专项经费</t>
  </si>
  <si>
    <t>用于城镇新增就业信息采集、促进就业预防失业、创业担保贷款、就业与职业技能培训、失业保险基金监管等</t>
  </si>
  <si>
    <t>23人</t>
  </si>
  <si>
    <t>创业担保贴息</t>
  </si>
  <si>
    <t>湘财金指【2023】0025号</t>
  </si>
  <si>
    <t>县就业服务中心</t>
  </si>
  <si>
    <t>邮政银行、农商行</t>
  </si>
  <si>
    <t>县级配套比例5%</t>
  </si>
  <si>
    <t>湘办【2021】28号和溆办【2022】14号</t>
  </si>
  <si>
    <t>工伤保险服务中心</t>
  </si>
  <si>
    <t>12人</t>
  </si>
  <si>
    <t>大学生入伍</t>
  </si>
  <si>
    <t>《关于印发&lt;激励大学生参军入伍若干措施&gt;的通知》（湘政发[2020]10号）</t>
  </si>
  <si>
    <t xml:space="preserve">    按照毕业生不低于5000元，在校生不低于4000元的标准，对入伍大学生发放一次性奖励，所需经费由市县财政承担。
 按240人测算，标准5000元/人</t>
  </si>
  <si>
    <t>进疆进藏（高原）</t>
  </si>
  <si>
    <t>《关于坚决贯彻落实习主席重要批示精神提升高原兵征集质效的通知》（湘征办[2021]71号）</t>
  </si>
  <si>
    <t xml:space="preserve">    各市州征兵办要协调政府相关职能部门，将在新疆、西藏以外地区服役的高原条件兵纳入艰苦边远地区服役奖励金优待范畴，给予其家庭发放不少于1万元的一次性奖励。
    按100人测算，标准10000元/人</t>
  </si>
  <si>
    <t>伤残军人1-4级护理费</t>
  </si>
  <si>
    <t>《湖南省退役军人事务厅 湖南省财政厅关于进一步规范残疾人员护理费标准的通知》（湘退役军人发[2020]82号）、《军人抚恤优待条例》</t>
  </si>
  <si>
    <t xml:space="preserve">    由户籍所在地的县市区退役军人事务局负责发放，同级财政保障。
    按照怀化市统计局出具的在岗职工人均年工资92174元为基数测算，全年约1300000元。</t>
  </si>
  <si>
    <t>部分参战人员岗位补贴及社保</t>
  </si>
  <si>
    <t>溆浦县人民政府专题会议纪要[2019]第41次，湖南省人力资源和社会保障厅国家税务总局湖南省税务局关于公布2024年社会保险缴费基准值的通知  湘人社规[2024]12号</t>
  </si>
  <si>
    <t xml:space="preserve">    “对超过3年及以上援助期限的人员，退出公益性岗位。...城镇参战涉核退役人员中超过3年及以上援助期限的人员，由县财政另安排经费解决，不再从就业专项资金中列支。
    2025年调标测算补贴68人*1158.32元/月;养老保险:68人*1610.64/月，基本养老保险每年上调10%。</t>
  </si>
  <si>
    <t>二次入伍退役人员退休待遇差额</t>
  </si>
  <si>
    <t>报告形式汇报，县领导已签字。《关于2024年调整退休人员基本养老金的通知》湘人社规[2024]10号</t>
  </si>
  <si>
    <t xml:space="preserve">   二次入伍人员27人。按每年待遇差额逐步提高，经人社部门测算约11万左右。</t>
  </si>
  <si>
    <t>到人到户补助</t>
  </si>
  <si>
    <t>企业军转干部医保</t>
  </si>
  <si>
    <t>怀化市人力资源和社会保障局怀化市财政局[怀人社函2016]135号</t>
  </si>
  <si>
    <t xml:space="preserve">    “1、关于门诊铺底资金:对困难企业退休军转干部门诊铺底资金每人1200元/年，大病互助180元/每人。大病互助74*180元/年门诊铺底资金74*1200元/年，从2017年起执行。</t>
  </si>
  <si>
    <t>双拥慰问</t>
  </si>
  <si>
    <t>《关于开展2022年“八一”建军节走访慰问活动的通知》（怀退役军人组办﹝2022﹞4号）、溆浦县人民政府常务会议纪要([2023]第13次）</t>
  </si>
  <si>
    <t xml:space="preserve">    根据（2023）第13次溆浦县人民政府常务会议纪要具体事项第一条：从2023年“八一”起将我县走访慰问财政预算经费由180万元提高到260万元（增加80万元）
    全县在享对象近8000人需走访慰问，另有驻军部队和荣军单位。</t>
  </si>
  <si>
    <t>“9.30”烈士纪念日活动</t>
  </si>
  <si>
    <t>革命英雄烈士保护法</t>
  </si>
  <si>
    <t xml:space="preserve">    每年9月30日为烈士纪念日，我县每年会组织人员在灵翠山公园开展开展纪念活动，包括敬献花篮仪式等，同时还要组织慰问烈士遗属。</t>
  </si>
  <si>
    <t>双拥工作经费</t>
  </si>
  <si>
    <t>湘拥[2019]1号（湖南省双拥模范县考评细则）溆委[2022]1号（秘密）</t>
  </si>
  <si>
    <t>《湖南省双拥模范城（县）考评细则》对此项工作一票否决条件是“未专设双拥办、无专职工作人员、无专项经费保障。”双拥宣传、送喜报、悬挂光荣牌等工作经费</t>
  </si>
  <si>
    <t>退役军人优待证免费乘坐公交车费</t>
  </si>
  <si>
    <t>溆浦县人民政府常务会议纪要【2023】第14次</t>
  </si>
  <si>
    <t xml:space="preserve">    退役军人和其他优抚对象持优待证免费乘坐我县县城区城内公交车(道路客运车辆不享受免费政策)，所需经费按15万元/年包干结算。待县湘运公司和县民营公交公司对现有公交车的收费平台进行设备完善和技术升级后，再实行剧卡后免费乘坐县城区域内公交车，所需经费据实结算。包干经费和据实结算经费由县财政补贴。</t>
  </si>
  <si>
    <t>退役军人专项经费</t>
  </si>
  <si>
    <t>用于信访、优抚、退役军人就业创业等</t>
  </si>
  <si>
    <t>民兵训练基地及民兵武器装备仓库运维经费</t>
  </si>
  <si>
    <t>中共溆浦县委常委会会议纪要（2023）22号</t>
  </si>
  <si>
    <t xml:space="preserve">    县财政每年据实解决溆浦民兵训练基地及民兵武器装备仓库运维经费（从2023年1月1日起）列入财政预算.</t>
  </si>
  <si>
    <t>烈士纪念设施管护及维修经费</t>
  </si>
  <si>
    <t>《溆浦县人民政府常务会议纪要》（2023）13次、退役军人事务部《关于发挥基层退役军人服务机构作用 进一步做好零散烈士纪念设施保护管理的意见》、烈士纪念设施保护管理办法</t>
  </si>
  <si>
    <t xml:space="preserve">    全县共有各类烈士纪念设施107处，其中纪念广场3处，烈士陵园1处，零散烈士墓97座，烈士故居4处。每年要对灵翠山烈士纪念广场、溆浦县烈士陵园等6处重点纪念设施进行维修和管理，对97座零散烈士墓进行维护和管理，对4个烈士故居进行保护和管理，需要资金每年都在20万元以上。龙潭烈士零园管理12000一年。
       根据县人民政府2023年第13次常务会议纪要县财政据实安排烈士纪念设施维护的维修经费。</t>
  </si>
  <si>
    <t>87年前军队移交地方及无军籍职工养老金</t>
  </si>
  <si>
    <t>中办发（2004）2号</t>
  </si>
  <si>
    <t>军队离退休干部服务中心</t>
  </si>
  <si>
    <t xml:space="preserve">    中办发（2004）2号文件对军休老干部生活待遇的意见为：移交政府安置的军队离退休干部的生活待遇按照军队统一的项目和标准执行。
    我中心现有87年前军队移交地方退休人员3人、无军籍职工5人，现每月养老金发放55888元。</t>
  </si>
  <si>
    <t>军休老干部活动费</t>
  </si>
  <si>
    <t xml:space="preserve">    我中心现有军休老干部16人、无军籍职工5人、军休遗属1人，现月平均开展活动3次（钓鱼、棋牌、射击、门球、烧烤、登山等），每次活动开展所需经费为6000元左右。</t>
  </si>
  <si>
    <t>军队退休干部医疗保险</t>
  </si>
  <si>
    <t>中办发（2004）2号湘办发（2005）2号</t>
  </si>
  <si>
    <t>军供站过往部队伙食补贴</t>
  </si>
  <si>
    <t>《军用饮食供应站供水站管理办法》、中共溆浦县委常委会会议纪要[2020]22号</t>
  </si>
  <si>
    <t>低庄军供站</t>
  </si>
  <si>
    <t>“第七条 军供站的基本建设、设施维修、设备购置和用于过往部队接待工作的经费，军供站固定编制人员的工资、福利费和公用经费，按照国家规定的开支渠道，由地方财政安排解决。”； “同意增加军供站过往部队伙食补贴，县财政局核算后按程序报批。”</t>
  </si>
  <si>
    <t>光荣院临时工工资及护理费等</t>
  </si>
  <si>
    <t>溆浦县常委会会议纪要【2020】22号文件</t>
  </si>
  <si>
    <t>"同意将光荣院运转经费纳入财政预算，马源、刘小兵同志负责落实。”</t>
  </si>
  <si>
    <t>离休干部医疗保障待遇</t>
  </si>
  <si>
    <t>溆劳社[2002]2号</t>
  </si>
  <si>
    <t xml:space="preserve">    “属财政全额拨款的行政、事业单位由县财政按年人均3600元预算给医疗保险局，在年初预算安排的基本医疗保险费中列支，所在单位按年人均4000元向医疗保险管理局缴纳。”；“第十七条 要高度重视离休干部的医疗保障工作。离休干部医药费统筹出现缺口时，医疗保险局要按季向财政如实申报，财政部门要积极采取措施及时予以审核补助，以确保离休干部医药费保障机制正常运行。”
从医保局提供的基金收支报表来看，2021末尚有离休人员医疗保障基金滚存结余379万元。建议财政预算安排50万，根据实际需要拨付。目前我县现有离休干部8人。</t>
  </si>
  <si>
    <t>建国初期参加工作退休人员门诊医疗补助</t>
  </si>
  <si>
    <t>怀组[2021]43号</t>
  </si>
  <si>
    <t xml:space="preserve">    预算数=13人*8000元</t>
  </si>
  <si>
    <t>2025年城乡居民意外伤害医疗救助和异地就医报销保险业务经办工作经费</t>
  </si>
  <si>
    <t>县领导批示</t>
  </si>
  <si>
    <t xml:space="preserve">    2025年城乡居民意外伤害医疗救助和异地就医报销保险业务经办工作经费申报金额103万，县财政按80%拨付82.4万元纳入预算。</t>
  </si>
  <si>
    <t>2025年城乡居民乡镇征收工作经费</t>
  </si>
  <si>
    <t>2017年市政府常务会议纪要，县领导批示</t>
  </si>
  <si>
    <t xml:space="preserve">  2017年市政府常务会议纪要，县领导批示原则同意对乡镇(街道)安排城乡居民医保征缴工作经费，并按参保人数纳入县财政预算。</t>
  </si>
  <si>
    <t>办公场地租金</t>
  </si>
  <si>
    <t xml:space="preserve">  根据2022年第七次县常务会议纪要，安排办公场地租赁费，纳入县财政预算。</t>
  </si>
  <si>
    <t>医保基金监管工作经费</t>
  </si>
  <si>
    <t>湘办【2021】28号</t>
  </si>
  <si>
    <t xml:space="preserve">  根据湘办【2021】28号文件，加强医保监管经费保障，纳入县财政预算。</t>
  </si>
  <si>
    <t>离任计生专干生活补助</t>
  </si>
  <si>
    <t>《溆浦县人民政府办公室关于对离任村（居）计策专干给予生活补助的通知》（溆政办发〔2011〕28号）</t>
  </si>
  <si>
    <t xml:space="preserve">     “对已颁发《荣誉证书》的离任且年满60岁以上的村（居）计生专干，每月发放30元的生活补助，每年年底一次性发放到位。…县财政局对所需经费按标准足额拨付到位，以确保工作顺利开展。”
   从2016起，随同村干部工资待遇提高，经领导批示按60元/人月发放。离任村计生专干按每人每年720元补助标准发放。24人*720=17280元。</t>
  </si>
  <si>
    <t>生育关怀</t>
  </si>
  <si>
    <t>《关于进一步做好计划生育特殊困难家庭扶助关怀工作的通知》（湘卫家庭发[2015]8号、《中共溆浦县委办公室 溆浦县人民政府办公室印发〈关于优化生育政策促进人口长期均衡发展的工作方案〉的通知》</t>
  </si>
  <si>
    <t xml:space="preserve">   
    “优化再生育服务。对符合"计划生育爱心助孕"援助条件的对象，可以在指定的医疗机构免费享受一次人工授精助孕或试管婴儿助孕服务。…开展定期走访慰问。县级卫生计生部门和计生协会每年要对计划生育特殊困难困难家庭上门慰问，及时了解其困难和需求，给予生活关怀、人文关怀。...强化资金保障。各级财政部门要将政策规定的计生特困家庭扶助所需资金足额纳入预算，落实经费保障，强化监督管理，切实提高资金使用效益。”；“建立完善计划生育特殊家庭定期探访制度，积极落实计划生育特殊家庭双岗联系人制度，在每年春节等主要传统节日，由双岗联系人开展走访慰问，慰问经费纳入财政预算，切实扎牢织密帮扶安全网。
    特扶600元*944人=56.64万，手术并发症800元*235人=18.8万，临时慰问1000元*120人=12万。</t>
  </si>
  <si>
    <t>手术后遗症处理</t>
  </si>
  <si>
    <t>《计划生育手术并发症鉴定管理办法〔试行〕》</t>
  </si>
  <si>
    <t xml:space="preserve">    手术后遗症患者未达到评定标准不能享受手术并发症特扶金人员的善后处理工作，帮助患者缓解实际困难。
    由未达到评定标准的对象根据就医等相关资料报账</t>
  </si>
  <si>
    <t>创建全国健康县</t>
  </si>
  <si>
    <t>政府常务会议纪要〔2022〕第1次、县委常委会会议纪要〔2022〕2号</t>
  </si>
  <si>
    <t xml:space="preserve">    原则同意先财政局据实解决健康溆浦行动推进办工作经费100万元。
    根据工作要求和会议安排，每年拨付100万元工作经费。</t>
  </si>
  <si>
    <t>县级公立医院综合改革等</t>
  </si>
  <si>
    <t>湘卫体改发〔2022〕1号、溆政办发【2015】4号</t>
  </si>
  <si>
    <t xml:space="preserve">    “根据取消药品加成后医院减少的合理收入测算报告，落实政府投入，建立合理的补偿机制。…”县级公立医院改革配套经费。县级公立医院药品零差价535万元；差额工资（人民医院、中医院各40万元）80万；基层能力提升200万元。</t>
  </si>
  <si>
    <t>免费计划生育手术</t>
  </si>
  <si>
    <t>《计划生育技术服务管理条例》</t>
  </si>
  <si>
    <t xml:space="preserve">   “国家向农村实行计划生育的育龄夫妻提供避孕、节育技术服务，所需经费由地方财政予以保障，中央财政对西部困难地区给予适当补助。”</t>
  </si>
  <si>
    <t>普惠性托位入托补助</t>
  </si>
  <si>
    <t>关于印发《湖南省普惠性托位入托补助办法》的通知（湘卫人口家庭发(2024)6号）</t>
  </si>
  <si>
    <t xml:space="preserve">    普惠性托位入托补助从2024年1月起开始执行。全日托为每人每月100元;半日托按照全日托的50%核定，为每人每月 50 元。省级与县级分担比例为8：2。</t>
  </si>
  <si>
    <t>独生子女保健费</t>
  </si>
  <si>
    <t>《湖南省人口计生委湖南省财政厅关于独生子女保健费发放有关问题的通知》（湘人口发〔2011〕6号）、《湖南省独生子女保健费发放对象确认办法》（湘人口发〔2011〕7号）</t>
  </si>
  <si>
    <t xml:space="preserve">    “县级财政负责资金的预算安排和资金集，各级人口计划生育部门在编制年度部门预算时，应将本级承担的独生子女保健费列入部门年度预算，优先安排。…省财政按标准的20%安排独生子女保健专项补助经费”；“发放条件：1、我省户籍居民；2、夫妻双方均无工作单位；3、现有一个子女且未满14周岁”。
    96人*180元/年=17280元</t>
  </si>
  <si>
    <t>育儿补贴</t>
  </si>
  <si>
    <t>《中共溆浦县委办公室 溆浦县人民政府办公室印发〈关于优化生育政策促进人口长期均衡发展的工作方案〉的通知》、溆优化生育领办发〔2023〕1号《溆浦县优化生育政策工作领导小组办公室关于发放三孩育儿补贴有关事项的通知》</t>
  </si>
  <si>
    <t xml:space="preserve">    《中共溆浦县委办公室 溆浦县人民政府办公室印发〈关于优化生育政策促进人口长期均衡发展的工作方案〉的通知》、溆优化生育领办发〔2023〕1号《溆浦县优化生育政策工作领导小组办公室关于发放三孩育儿补贴有关事项的通知》对2023年1月1日后夫妻共同依法生育三个及以上存活子女且夫妻双方均为溆浦籍的家庭，三孩及以上每孩次一次性补贴5000元。
    997人*5000元=498.5万，据实拨付。</t>
  </si>
  <si>
    <t>中医药传承与发展</t>
  </si>
  <si>
    <t>《中共溆浦县委办公室 溆浦县人民政府办公室室关于印发&lt;溆浦县“全国基层中医药工作示范县”建设实施方案&gt;的通知》</t>
  </si>
  <si>
    <t>专项业务费</t>
  </si>
  <si>
    <t>用于免费计划生育手术、农民工尘肺病救治、手术后遗症处理等</t>
  </si>
  <si>
    <t xml:space="preserve">    “县财政局：负责提高财政支持力度，设立中医药财政专项，保障中医药事业的发展。建立持续稳定的中医药发展多元投入机制。建立本县域基层中医药工作投入机制。”县级以上人民政府应当为中医药事业发展提供政策支持和条件保障，将中医药事业发展经费纳入本级财政预算。各级政府在卫生健康投入中统筹安排中医药事业发展经费并加大支持力度。</t>
  </si>
  <si>
    <t>人民医院租赁收回工作专班工作经费</t>
  </si>
  <si>
    <t>溆浦县人民政府常务会议纪要【2023】第4次</t>
  </si>
  <si>
    <t xml:space="preserve">    原则同意《溆浦县人民医院租赁经营问题整改工作专班方案》，并安排工作经费10万元。
    人民医院租赁收回工作还在开展中，专班人员继续在履职。</t>
  </si>
  <si>
    <t>职业病防治经费</t>
  </si>
  <si>
    <t>《湖南省职业病防治若干规定》</t>
  </si>
  <si>
    <t xml:space="preserve">    县级以上人民政府应当加强对职业病防治工作的领导，加强职业病队伍建设、能力和服务体系建设，将职业病防治相关经费纳入财政预算；将职业病防治工作纳入政府年度工作目标考核内容，建立和落实职业病防治监督管理工作责任追究制度。
    主要包含培训费、办公费、重点职业病检测费、工作场所职业病危害检测费、放射性危害因素检测费等。</t>
  </si>
  <si>
    <t>中医药产业链</t>
  </si>
  <si>
    <t xml:space="preserve">   产业链办公室5万元工作经费；抽调人员10人*12000元每年=12万元,；国际山银花研究中心工作经费13万元；山银花GAP基地及集散中心建设前期
费用10万元。</t>
  </si>
  <si>
    <t>医调中心</t>
  </si>
  <si>
    <t>县政府常务会议纪要〔2016〕第15号、溆办发〔2017〕37号</t>
  </si>
  <si>
    <t xml:space="preserve">    “原则同意成立溆浦县医疗纠纷人民调解委员会，聘任5名人民调解员，由县财政安排医疗纠纷调解工作经费20万元列入预算。”
    医调经费20万用于医调委人员工资。</t>
  </si>
  <si>
    <t>卫生健康专项经费</t>
  </si>
  <si>
    <t>用于120急救平台、健康促进、打击两非、突发公共卫生事件预防及处置等</t>
  </si>
  <si>
    <t>75人</t>
  </si>
  <si>
    <t>急救调度中心</t>
  </si>
  <si>
    <t>县人民政府常务会议【2023】第19次</t>
  </si>
  <si>
    <t xml:space="preserve">   原则同意县财政每年解决县急救调度中心水电、系统维护、办公等经费25万元，县卫健局要强化统筹调度，确保急救调度中心正常运转。</t>
  </si>
  <si>
    <t>基本药物制度补助</t>
  </si>
  <si>
    <t xml:space="preserve">    “统筹安排，保障基本。地方各级财政部门结合地方实际工作需要，统筹安排上级转移支付资金和本级经费，支持落实相关工作任务。”。2014年测算标准。村卫室按村支两委工资的80%测算工资891万；乡镇卫生院按2014年药品零差价减少收入约2389.4万元。</t>
  </si>
  <si>
    <t>村卫生室运行经费</t>
  </si>
  <si>
    <t>湘办〔2019〕85号、湘卫基层发〔2020〕3号、怀卫发〔2020〕2号</t>
  </si>
  <si>
    <t xml:space="preserve">    “设立行政村卫生室运行经费，每年每个行政村卫生室补助6000元，所需经费由省和市县财政1：1比例承担。”
    372村*6000元/村*50%=111.6万元。</t>
  </si>
  <si>
    <t>全科医生津贴</t>
  </si>
  <si>
    <t>《国务院办公厅关于改革完善全科医生培养与使用激励机制的意见》国办发〔2018〕3号、湘卫基层发〔2020〕3号</t>
  </si>
  <si>
    <t xml:space="preserve">    “各级政府要落实投入责任，通过政府投入、单位和基地自筹、社会支持等多渠道筹资，进一步加大对全科医生培养与使用激励的支持力度，各项补助经费专款专用，不得截留、挪用、挤占。”；
“落实好全科医生津贴，取得中级职 (社区卫生服务中心)工作的全科医生， 按每人每月不低于500元发放全科医生津贴。”预计总人数298人，每人每年0.6万计算。</t>
  </si>
  <si>
    <t>美沙酮药物维持治疗延伸服务点运转经费</t>
  </si>
  <si>
    <t>溆浦县人民政府常务会议纪要【2023】第19次</t>
  </si>
  <si>
    <t xml:space="preserve">    根据《国家卫生计生委、公安部、国家食品药品监管总局〈关于印发戒毒药物维持治疗工作管理办法〉的通知》（国卫疾控发〔2014〕91号）、《国家卫生计生委办公厅关于印发戒毒药物维持治疗机构基本要求等3个文件的通知（国卫办疾控函〔2015〕287号》、《国家卫生健康委员会、公安部、司法部〈关于印发戒毒治疗管理办法〉的通知》（国卫医发〔2021〕5号）等文件要求，溆浦县药物维持治疗门诊通过实际运营，2023年全年总支出为55万元，总收入为24.3万元，经费缺口30.7万元。</t>
  </si>
  <si>
    <t>基层医疗卫生机构设备购置</t>
  </si>
  <si>
    <t>《湖南省人民政府办公厅关于促进基层卫生健康事业高质量发展的意见》（湘政办发〔2021〕79号）</t>
  </si>
  <si>
    <t xml:space="preserve">   “基层医疗卫生机构所需基本建设、设备购置等发展建设支出，由政府根据公共卫生事业发展需要统筹安排”。用于乡镇卫生院设备更换购置奖补。</t>
  </si>
  <si>
    <t>医疗废弃物处置</t>
  </si>
  <si>
    <t>《医疗废物处理条例》国务院令第380号、政府常务会议纪要【2016】第9次</t>
  </si>
  <si>
    <t xml:space="preserve">    全县每年共需资金98万元，其中乡镇卫生院86万元，村卫生室12万元。</t>
  </si>
  <si>
    <t>农村安全饮用水水质检测</t>
  </si>
  <si>
    <t>《关于农村饮用水安全水质检测中心建设有关问题的会议纪要》溆府阅【2015】17号</t>
  </si>
  <si>
    <t>疾病预防控制中心</t>
  </si>
  <si>
    <t xml:space="preserve">    “...四、场地的装修，扩建及今后每年的运行经费，由疾控中心、财政协商，按照工作需要且据实开支的原则，提出意见报县人民政府…”</t>
  </si>
  <si>
    <t>麻风病防治经费</t>
  </si>
  <si>
    <t>《湖南省疾病预防控制中心关于印发2022年湖南省麻风病防治工作要点通知》（湘疾控函【2022】25号)、麻风病防治条例</t>
  </si>
  <si>
    <t xml:space="preserve">    为巩固我省消除麻风病危害成果,进一步降低局部地区麻风病流行水平，各地应乘势而上、砥砺前行，将对麻风病患者/愈后监测者的关爱救治落到实处，进一步推动麻风病防治工作，具体要求如下:一、做好“新冠肺炎”常态化下的麻风病防控工作。二、夯实麻风病监测体系建设，加强病例发现和优化管理(一)症状监测。三、强化宣传教育与技术培训，着力提升防治机构服务能力。四、加强技术指导和质量控制。目前我县还有麻风病人51人，其中麻风村2人。</t>
  </si>
  <si>
    <t>卫生监督能力及信息化建设；医疗卫生、公共卫生、职业健康、传染病防治等综合监督工作</t>
  </si>
  <si>
    <t xml:space="preserve">《中华人民共和国基本医疗与健康促进法》、《传染病防治法》、《职业病防治法》及其相关法律法规 </t>
  </si>
  <si>
    <t>卫生计生综合监督执法局</t>
  </si>
  <si>
    <t xml:space="preserve">    县级以上人民政府应当加强对职业病防治工作的领导，将职业病防治相关经费纳入财政预算；县级及以上地方人民政府按照本级政府职责负责本行政区域内传染病预防、控制、监督工作的日常经费；各级人民政府应当切实履行发展医疗卫生与健康事业的职责，将医疗卫生与健康促进经费纳入本级政府预算。</t>
  </si>
  <si>
    <t>免费婚检</t>
  </si>
  <si>
    <t>湘财社指[2024]8号</t>
  </si>
  <si>
    <t xml:space="preserve">     按照2800对计算，100元/对，省县共同负担，根据实际完成量审核拨付</t>
  </si>
  <si>
    <t>免费优检</t>
  </si>
  <si>
    <t>湘财教指[2013]208号、溆卫健发[2024]7号</t>
  </si>
  <si>
    <t xml:space="preserve">    按时完成育龄夫妇孕前免费医疗检查，大大降低出生缺陷发生率，提高人口素质。优检2600对，按照240元/对计算，其中中央及省级2200✘168=369600元，县级配套2200✘72+400✘240=254400元，县级配套，根据实际完成量审核拨付</t>
  </si>
  <si>
    <t>危重症孕产妇精准管理</t>
  </si>
  <si>
    <t>怀卫妇幼发（2017）4号、溆卫计发（2017）127号</t>
  </si>
  <si>
    <t xml:space="preserve">    卫生计生行政部门要会同同级财政、民政部门落实危重孕产妇转诊救治专项经费，结合基本医疗保障制度和医疗救助制度，对经济困难的危重孕产妇给予最大限度的救助，确保孕产妇和婴儿的生命安全...各地要将危重症孕产妇救治工作经费纳入年度预算，做好经费保障。对承担危重孕产妇救治工作的医疗机构部分工作经费要给予补助，主要用于组织管理，专家会诊、接诊、业务指导及人员培训等。…”；提高围产保健工作质量，规范高危孕产妇的管理，有效降低孕产妇、围产儿死亡率，切实保障母婴的安全与健康。
    提高围产保健工作质量，规范高危孕产妇的管理，有效降低孕产妇、围产儿死亡率，切实保障母婴的安全与健康。</t>
  </si>
  <si>
    <t>妇女儿童医院差额编工资</t>
  </si>
  <si>
    <t>差额人员工资异动表</t>
  </si>
  <si>
    <t xml:space="preserve">    2023年新成立公立差额拨款公益二类公立医院，现有4个差额编工作人员，参照乡镇卫生院差额编人员工资发放方式测算，预计3100元/人/月，全年合计14.88万元，根据实际工资据实拨付。</t>
  </si>
  <si>
    <t>孕产妇地中海贫血及耳聋筛查</t>
  </si>
  <si>
    <t>怀政办函（2023）21号、溆卫健发[2024]7号</t>
  </si>
  <si>
    <t xml:space="preserve">    2024.7月新增项目，免费筛查孕妇地中海贫血及遗传性耳聋基因筛查，全年预计筛查4200人次，按照330元/人计算，4200人✘330元=1386000元，基本公卫承担595000元由县财政配套329000，根据实际完成量审核拨付。</t>
  </si>
  <si>
    <t>两癌普查工作经费</t>
  </si>
  <si>
    <t>湘财社指[2024]36号、溆浦县人民政府常务会议纪要【2016】第13次</t>
  </si>
  <si>
    <t xml:space="preserve">    “1、由县财政安排农村适龄妇女“两癌”免费检查工作经费70万元。”完成全县农村妇女两癌筛查任务。</t>
  </si>
  <si>
    <t>人才发展专项基金</t>
  </si>
  <si>
    <t>溆办发〔2018〕15号</t>
  </si>
  <si>
    <t>1.全职引进急需紧缺人才2022－2024年引进硕士研究生14名33.6万元；2024年引进硕士研究生19名121.6万元；柔性引进人才计划D类人才1个（EF类不享受）6万元；
2.人才培育计划青年人才驿站建设示范点2个5万元；名师名校长工作室预计培育5个，每个支持3万元工作经费，共15万元；名医工作室预计培育4个，每个支持3万元工作经费，共12万元；
3.新建县级专家工作站3个，按文件要求有达标专家入站的，给予工作站25万元经费支持，共75万元；国家级、省级科技小院建设经费支持，国家级1个，省级1个，市级1个，正在申报1个，40万元；清华大学乡村振兴工作站投入使用后的运营维护费用20万元；每年组织全县党政人才、产业发展、经济等人才去外培训30万元；
4.乡村工匠认定发证：按文件要求出台具体办法，认定初级奖励2000元，中级奖励3000元，高级奖励5000元，10人共5万元；乡村之星：每两年评选10名乡村之星，每人奖励10000元，共10万元；
5.清华大学乡村振兴工作站湖南怀化分站建站100万元；
6.人才专项活动经费用于招才引才高校行（2次）、人才分类认定、人才座谈恳谈会、人才表彰活动、青年人才联谊活动等60万元；
7.人才引进教务工作经费30万元。</t>
  </si>
  <si>
    <t>行政政法股</t>
  </si>
  <si>
    <t>干部教育培训经费</t>
  </si>
  <si>
    <t>湘发〔2019〕5号</t>
  </si>
  <si>
    <t>1、选派干部前往外地调训所需伙食费、差旅费等培训支出共计24万元；
2、全县村（居）支部书记、村主任集中培训（包含会议费4万元，培训费4万元，伙食补助费4万元，印刷费4万元，办公费4万元）；
3、全县县直机关和“两新”党组织书记集中培训（包含会议费4万元，培训费4万元，伙食补助费4万元，印刷费4万元，办公费4万元）。</t>
  </si>
  <si>
    <t>大学生村务专干工资</t>
  </si>
  <si>
    <t>按照大学生村务专干每人每月4003元（女）、3973元（男）发放工资。</t>
  </si>
  <si>
    <t>乡村振兴工作队工作经费</t>
  </si>
  <si>
    <t>县委常委会会议纪要〔2020〕30号</t>
  </si>
  <si>
    <t>365.1667万元=182个村*2万元/个+1.1667万元，其中另续黄潭村（市队）2023年6-12月工作经费1.1667万元</t>
  </si>
  <si>
    <t>选调生补助资金</t>
  </si>
  <si>
    <t>湘组〔2021〕70号</t>
  </si>
  <si>
    <t>具体数据见明细表</t>
  </si>
  <si>
    <t>党纪学习教育工作经费</t>
  </si>
  <si>
    <t>县委常委2024年第9次会议纪要（[2024]11号）</t>
  </si>
  <si>
    <t>办公场地租赁费2.46万元；会议费2.54万元；办公费1万元；印刷费4.5万元；宣传费1万元；租车费1.5万元；伙食费1.5万元；档案整理费0.5万元。</t>
  </si>
  <si>
    <t>组织部专项经费</t>
  </si>
  <si>
    <t>包含驻村办乡村振兴队长督导工作经费，发展壮大村级集体经济工作经费，省委党校溆浦教学基地建设经费，党员教育经费，人才引进培养经费，党内激励关怀帮扶,绩效考核工作经费等</t>
  </si>
  <si>
    <t>39人</t>
  </si>
  <si>
    <t>残疾人扶持专项</t>
  </si>
  <si>
    <t>用于残疾人职业技能培训7.5、残疾人居家托养及日间照料35、残疾人无障碍改造18、残疾人阳光增收计划10.8</t>
  </si>
  <si>
    <t>残疾人助学</t>
  </si>
  <si>
    <t>湘残联字【2015】17号、湘残联字【2015】24号、湘残联字【2015】24号、</t>
  </si>
  <si>
    <t xml:space="preserve">    “资助标准:对残疾人大学生按下述标准 给予一次性资助:专科4000元/人，本科5000元/人，硕士及以上6000元/人;对贫困残疾人家庭大学生子女不分学历按3000元/人给予一次性资助。资助资金分级负担。省直管县和湘西自治州各县市，由省、县两级各负担50%;非省直管县，由市、县(区)两级各负担50%。有条件的市州、县市区可提高资助标准。
    “资助标准;高中阶段残疾学生每人每学年资助1400元，高中阶段贫困残疾人家庭子女每人每学年资助1000元。省直管县和湘西自治州各县市，由省、县两级各负担50%，非省直管县，由市、县(区)两级各负担50%。有条件的市州、县市区可提高资助标准。”</t>
  </si>
  <si>
    <t>残疾人创业扶持</t>
  </si>
  <si>
    <t>湘残联字【2024】24号</t>
  </si>
  <si>
    <t xml:space="preserve">    “省级资助资金从省级残疾人就业保障金中列支，按照省直管县、湘西自治州所辖县市10000元/人、其他县市区6000元/人的资助标准拨付资金。”按照任务表中县市自建任务20人。应配套20人*1万元=20万元。据实拨付。</t>
  </si>
  <si>
    <t>残疾人基本状况调查</t>
  </si>
  <si>
    <t>湘残工秘字【2021】4号、湘残组人字【2018】14号、</t>
  </si>
  <si>
    <t>基本状况调查每年在31000人左右，补助标准15元/人，因财政紧张我县补助标准在5-10元/人，调查员培训及资料费、差旅费等80000元。</t>
  </si>
  <si>
    <t>创建全国文明城市工作经费</t>
  </si>
  <si>
    <t>用于创建经费80万元、遗留问题100万元</t>
  </si>
  <si>
    <t>1.文明城市创建宣传氛围维修巩固提升30万；2.文明城市创建服务项目委托服务20万；3.文明手册、宣传资料、宣传物品、宣传车6万；4.新时代文明实践“三下乡”活动24万元;5.县级文明村镇、社区奖励资金50万。</t>
  </si>
  <si>
    <t>新闻外宣专项</t>
  </si>
  <si>
    <t>县委常委会议纪要【2016】5号</t>
  </si>
  <si>
    <t>1、新闻外宣记者采访、交流活动费30万；2、群众文化活动组织费50万元；3、社会宣传费40万元；4、资料打印等其他费用20万元。</t>
  </si>
  <si>
    <t>中央、省、市媒体平台合作运营费</t>
  </si>
  <si>
    <t>2024年相关合作协议</t>
  </si>
  <si>
    <t>怀化日报社合作费30万元，怀化电视台合作费30万元，湖南日报社合作费20万元，新华网合作费10万元。</t>
  </si>
  <si>
    <t>农村公益电影配套经费</t>
  </si>
  <si>
    <t>湘财预【2022】345号、湘财教【2012】4号</t>
  </si>
  <si>
    <t>4464场*200=89.28万元</t>
  </si>
  <si>
    <t>电影公司在职人员困难经费</t>
  </si>
  <si>
    <t>县委常委会议纪要【2011】22号</t>
  </si>
  <si>
    <t>1.在职职工大病互助：35*120=4200元；2.退休职工大病互助73*120=12960元；3.在职职工统筹基金：35*320*12个月=134400元</t>
  </si>
  <si>
    <t>电影公司离退休经费补足</t>
  </si>
  <si>
    <t>县委常委会会议纪要【2011】22号</t>
  </si>
  <si>
    <t>原电影发行放映公司退休人员(含提前退休人员)的养老保险待遇维持不变，另财政按退休人员（含提前退休人员）每人每月300元的标准作为因难补助纳入预算。</t>
  </si>
  <si>
    <t>大宣传专项经费</t>
  </si>
  <si>
    <t>用于新闻外宣专项、社科普及、理论宣讲、“溆水大讲堂”、哲学社会、意识形态、理论中心组学习、国防动员教育宣传等</t>
  </si>
  <si>
    <t>电影公司门面拆除补偿</t>
  </si>
  <si>
    <t>政府常务会会议纪要【2017】14号</t>
  </si>
  <si>
    <t>单位维修及维护17万
元，各项办公费用及印刷费用3万元。</t>
  </si>
  <si>
    <t>系列重点时政学习读物资金</t>
  </si>
  <si>
    <t>县委常委会议纪要【2022】30号、县委常委会会议纪要【2023】23号</t>
  </si>
  <si>
    <t>文艺创作专项</t>
  </si>
  <si>
    <t>用于文艺创作、作家小屋、《溆浦文艺》编印等</t>
  </si>
  <si>
    <t>文学艺术界联合会</t>
  </si>
  <si>
    <t>生态护林员人身意外伤害保险</t>
  </si>
  <si>
    <t>用于2023、2024、2025年人身意外伤害保险</t>
  </si>
  <si>
    <t>林业局</t>
  </si>
  <si>
    <t>省级考核指标</t>
  </si>
  <si>
    <t>森林病虫害防治</t>
  </si>
  <si>
    <t>《森林病虫害防治条例》、政府常务会议记要【2023】18号、县委常委会议记要【2023】31号</t>
  </si>
  <si>
    <t>会议通过2023-2026年森防管家方案，每年县财政安排森林病虫害防治配套资金150万元。</t>
  </si>
  <si>
    <t>3.12义务植树</t>
  </si>
  <si>
    <t>《湖南省义务植树细则》</t>
  </si>
  <si>
    <t xml:space="preserve">   绿化面积增加100亩</t>
  </si>
  <si>
    <t>森林保险</t>
  </si>
  <si>
    <t>政府常务会议记要【2023】18号</t>
  </si>
  <si>
    <t>森林扑火团体意外险64.5万元及森林保险33.07万元</t>
  </si>
  <si>
    <t>育林基金减收补助专项</t>
  </si>
  <si>
    <t>湘财预【2010】250号</t>
  </si>
  <si>
    <t>86人</t>
  </si>
  <si>
    <t>林业专项工作经费</t>
  </si>
  <si>
    <t>包含林长制工作经费，国家储备林建设工作，古树名木保护经费，森林资源调查监测，打击破坏森林资源“春雷”行动技术服务费（包含一次性2023年，2024年林业保险经费26.55万元）</t>
  </si>
  <si>
    <t>溆水源头保护</t>
  </si>
  <si>
    <t>溆政函【2018】4号</t>
  </si>
  <si>
    <t>中都国有林场</t>
  </si>
  <si>
    <t>县木材公司职工养老保险及工作经费</t>
  </si>
  <si>
    <t xml:space="preserve">   2019年第45次政府常务会议记要34次</t>
  </si>
  <si>
    <t>木材公司</t>
  </si>
  <si>
    <t>商品林保险</t>
  </si>
  <si>
    <t>湘财金【2024】62号</t>
  </si>
  <si>
    <t>县林业局</t>
  </si>
  <si>
    <t>中华财险溆浦县支公司</t>
  </si>
  <si>
    <t>公益林保险</t>
  </si>
  <si>
    <t>县级配套比例9%</t>
  </si>
  <si>
    <t>第三次全国土壤普查</t>
  </si>
  <si>
    <t>《国务院关于开展第三次全国土壤普查的通知》（国发[2022]4号 ）  县政府常常务会议纪要第6次，[2023]县委常委会议纪要[2023]7号</t>
  </si>
  <si>
    <t>从产粮大县奖励资金解决</t>
  </si>
  <si>
    <t>2130599</t>
  </si>
  <si>
    <t>农村卫生厕所改造</t>
  </si>
  <si>
    <t>溆浦县政府常务会议纪要[2022]第13次</t>
  </si>
  <si>
    <t>建设农村户用卫生厕所1500座，每座县级配套1760元。</t>
  </si>
  <si>
    <t>国有农场税费改革转移支付资金</t>
  </si>
  <si>
    <t>湘财预[2008]200号</t>
  </si>
  <si>
    <t>县园艺场、农科所、良种场等三场每年的转移支付资金，用于三场正常运转支出</t>
  </si>
  <si>
    <t>辅助工作人员经费</t>
  </si>
  <si>
    <t>溆浦县人民政府常务会
[2020]第51次会议纪要</t>
  </si>
  <si>
    <t>全部用于保障10名辅助工作人员工资，10人X2600元每月X12个月，其他部分用于三险，</t>
  </si>
  <si>
    <t>农业产业高质量发展</t>
  </si>
  <si>
    <t>用于外来物种管理、农业环境保护与污染治理、化肥农药减量增效、农业技术推广、农产品质量安全检测、农作物病虫害防治、植物保护与植物检疫、农作物病虫害绿色防控及专业社会化服务、农田重金属污染治理、二品一标品牌建设、智慧渔政视频监控系统建设、退捕渔民安置保障等</t>
  </si>
  <si>
    <t>高标农田建设项目</t>
  </si>
  <si>
    <t>评审报告</t>
  </si>
  <si>
    <t>农业专项经费</t>
  </si>
  <si>
    <t>用于惠农资金管理发放、粮食生产耕地抛荒治理、重点水域禁捕、农村改厕、乡村振兴、产业发展、乡村振兴常态化督查、小额信贷、农博会参展、结对帮扶、联系手册和资料袋印刷费等</t>
  </si>
  <si>
    <t>125人，从产粮大县奖励资金解决</t>
  </si>
  <si>
    <t>县改善农村人居环境工作领导小组办公室工作经费</t>
  </si>
  <si>
    <t>关于印发《溆浦县推进农村人居环境整治“六大工程”“七大行动”实施方案》的通知（溆办[2021]3号）</t>
  </si>
  <si>
    <t>每月下乡检查村庄清洁行动、示范创建工作督查指导车费26万元，差旅费18万元，电脑耗材及办公用品16万，打印资料费10万，宣传及宣传牌13万元，会议及培训6万元，出差考察学习3万元，迎接上级检查相关工作8万元，上级领导来溆沿线垃圾清理费用20万。</t>
  </si>
  <si>
    <t>数据清洗和数据服务</t>
  </si>
  <si>
    <t>湖南省扶贫开放办公室《关于进一步做好问题数据清洗工作的通知》湘扶办发[2019]1号</t>
  </si>
  <si>
    <t>防返贫监测数据清洗和服务费9万元一年。</t>
  </si>
  <si>
    <t>“人防+技防”平台服务费</t>
  </si>
  <si>
    <t>溆浦县政府常务会议纪要[2022]第18次</t>
  </si>
  <si>
    <t>用于”人防+技防“平台运行维护，按照平台建设总价137.08万元的15%费用计算，每年运维服务费为20.67万元。</t>
  </si>
  <si>
    <t>办公用房维修</t>
  </si>
  <si>
    <t>财政评审意见</t>
  </si>
  <si>
    <t>农业农村局、乡村振兴局搬迁，办公楼修缮。</t>
  </si>
  <si>
    <t>村庄清洁行动</t>
  </si>
  <si>
    <t>《湖南省农村人居环境整治村庄清洁行动实施方案》的通知（湘农联[2019]3号）</t>
  </si>
  <si>
    <t>各乡镇</t>
  </si>
  <si>
    <t>412个村居，垃圾清扫清运费用及粪污资源化利用运行维护保底4万元/村</t>
  </si>
  <si>
    <t>油菜保险</t>
  </si>
  <si>
    <t>县农业农村局</t>
  </si>
  <si>
    <t>人保财险、中华联合、太平洋财险</t>
  </si>
  <si>
    <t>县级配套比例10%。其中人保财险5万，中华联合4万，太平洋3万。</t>
  </si>
  <si>
    <t>玉米种植保险</t>
  </si>
  <si>
    <t>湘财金【2024】38号、
湘财金【2024】62号</t>
  </si>
  <si>
    <t>国寿财险</t>
  </si>
  <si>
    <t>县级配套比例10%。</t>
  </si>
  <si>
    <t>水稻完全成本保险</t>
  </si>
  <si>
    <t>人保财险、中华财险、太平洋财险</t>
  </si>
  <si>
    <t>县级配套比例10%。其中人保财险74万元，中华联合37万元，太平洋33万元。</t>
  </si>
  <si>
    <t>水稻制种保险</t>
  </si>
  <si>
    <t>县级配套比例10%。其中人保财险31万，中华联合7万，太平洋3万。</t>
  </si>
  <si>
    <t>大豆保险</t>
  </si>
  <si>
    <t>县级配套比例10%</t>
  </si>
  <si>
    <t>农村经营管理专项经费</t>
  </si>
  <si>
    <t>用于农业新型经营主体能力提升、农村土地承包经营纠纷调解仲裁、惠农减负、村集体经济、农村宅基地管理、农村集体“三资”管理、“村社分账”管理</t>
  </si>
  <si>
    <t>农村经营服务站</t>
  </si>
  <si>
    <t>实有18人，业务量大</t>
  </si>
  <si>
    <t>高标准农田建设项目管理</t>
  </si>
  <si>
    <t>怀农发[2024]4号
怀农发[2024}53号
怀农发[2024]54号</t>
  </si>
  <si>
    <t>农业综合服务中心</t>
  </si>
  <si>
    <t>6人</t>
  </si>
  <si>
    <t>2130199</t>
  </si>
  <si>
    <t>30299</t>
  </si>
  <si>
    <t>50502</t>
  </si>
  <si>
    <t>农机管理专项</t>
  </si>
  <si>
    <t>用于农机管理、农机安全、免费监理、平安农机建设等</t>
  </si>
  <si>
    <t>24人</t>
  </si>
  <si>
    <t>30310</t>
  </si>
  <si>
    <t>50903</t>
  </si>
  <si>
    <t>田土宜机化改造项目</t>
  </si>
  <si>
    <t>溆浦县人民政府常务会议纪要［2024］第1次</t>
  </si>
  <si>
    <t>2023年省级农机购置与应用补贴资金</t>
  </si>
  <si>
    <t>湘财农指[2023]76号</t>
  </si>
  <si>
    <t>其它支出</t>
  </si>
  <si>
    <t>2024年超长期特别国债支持农机报废更新资金的通知中央农机购置与应用补贴资金</t>
  </si>
  <si>
    <t>湘财预【2024】244号</t>
  </si>
  <si>
    <t>2130106</t>
  </si>
  <si>
    <t>大豆玉米全程机械化示范基地建设项目</t>
  </si>
  <si>
    <t>湘财预【2023】214号</t>
  </si>
  <si>
    <t>59999</t>
  </si>
  <si>
    <t>社会化服务项目</t>
  </si>
  <si>
    <t>湘财预【2024】167号</t>
  </si>
  <si>
    <t>生活垃圾焚烧发电及飞灰处置费</t>
  </si>
  <si>
    <t>合同协议和政府常务会议纪要[2023]第14次</t>
  </si>
  <si>
    <t>垃圾处理费</t>
  </si>
  <si>
    <t>合同协议，职能职责</t>
  </si>
  <si>
    <t>城乡垃圾清运、县城清扫</t>
  </si>
  <si>
    <t>[2023]第1次常务会议纪要</t>
  </si>
  <si>
    <t>预列</t>
  </si>
  <si>
    <t>协管员工资及保险</t>
  </si>
  <si>
    <t>城区园林绿化管护</t>
  </si>
  <si>
    <t>合同协议</t>
  </si>
  <si>
    <t>每年管护费用321.6万元/年</t>
  </si>
  <si>
    <t>合同协议项目</t>
  </si>
  <si>
    <t>灵翠山公园管护</t>
  </si>
  <si>
    <t>每年管护费用167.77万元/年</t>
  </si>
  <si>
    <t>餐厨垃圾收集转运</t>
  </si>
  <si>
    <t>每年转运费用116.2万元/年</t>
  </si>
  <si>
    <t>灵翠山公园土地租金</t>
  </si>
  <si>
    <t>10万元/年</t>
  </si>
  <si>
    <t>城东防洪堤值班费</t>
  </si>
  <si>
    <t>垃圾中转站渗滤处理项目</t>
  </si>
  <si>
    <t>99.2万元/年</t>
  </si>
  <si>
    <t>垃圾分类创建工作经费</t>
  </si>
  <si>
    <t>县常务会议纪要{2023}第1次，溆浦县常务会议纪要【2023】第21次</t>
  </si>
  <si>
    <t>30万＋4万元＝34万元</t>
  </si>
  <si>
    <t>城市管理专项</t>
  </si>
  <si>
    <t>用于溆水两岸景观亮化设施维修、市政设施日常维护、百小工程、市政设施应急工程、警予路花箱更换等</t>
  </si>
  <si>
    <t>市政设施普查及排水设施GIS系统建设</t>
  </si>
  <si>
    <t>中共溆浦县委常委会议纪要[2023]17号，合同协议</t>
  </si>
  <si>
    <t>城区排水管网清淤</t>
  </si>
  <si>
    <t>中共溆浦县委常委会议纪要[2023]17号</t>
  </si>
  <si>
    <t>拆违工作经费</t>
  </si>
  <si>
    <t>扬尘整治工作经费</t>
  </si>
  <si>
    <t>2018年第19次政府常务会议纪要</t>
  </si>
  <si>
    <t>雪峰国际酒店大门前变压器移离</t>
  </si>
  <si>
    <t>溆浦县人民政府专题会议纪要【2024】第3次</t>
  </si>
  <si>
    <t>HDPE膜</t>
  </si>
  <si>
    <t>政府常务会议纪要[2024]第4次</t>
  </si>
  <si>
    <t>乡村振兴衔接资金（公路建设配套）</t>
  </si>
  <si>
    <t>用于X068淘金坪乡通三级公路、大江口至辰溪县黄溪口公路、均坪镇（X017）乡镇通三级公路等</t>
  </si>
  <si>
    <t>交通专项工作经费</t>
  </si>
  <si>
    <t>用于春运、铁路安全专项整治、治超办超限超载治理项目前期等经费</t>
  </si>
  <si>
    <t>2024年”四好农村路“创建经费</t>
  </si>
  <si>
    <t>县委常委会〔2021〕43号会议纪要</t>
  </si>
  <si>
    <t>道路运输客货运输牌工本费</t>
  </si>
  <si>
    <t>湘财综（2013）36号及县人民政府的批示报告</t>
  </si>
  <si>
    <t>县航运公司碍航款</t>
  </si>
  <si>
    <t>怀交函[2021]6号</t>
  </si>
  <si>
    <t>航运公司</t>
  </si>
  <si>
    <t>水运专项</t>
  </si>
  <si>
    <t>用于船舶油料费、航道养护费、签单员工资、视频租赁费、水上交通安全维护费、湘海巡艇1001号日常运转费用等</t>
  </si>
  <si>
    <t>水运事务中心</t>
  </si>
  <si>
    <t>交通建设质量安全监督</t>
  </si>
  <si>
    <t>交通建设质量安全监督管理站</t>
  </si>
  <si>
    <t>S20安溆溆洞高速公路工作经费</t>
  </si>
  <si>
    <t>公路建设养护中心</t>
  </si>
  <si>
    <t>乡村振兴衔接资金（水毁工程 ）</t>
  </si>
  <si>
    <t>会议纪要</t>
  </si>
  <si>
    <t>溆浦大桥房屋征收款</t>
  </si>
  <si>
    <t>农村公路技术状况检测评定费用</t>
  </si>
  <si>
    <t>请示报告</t>
  </si>
  <si>
    <t>九道湾隧道电费</t>
  </si>
  <si>
    <t>G241线K2357+203-K2358+804大修工程</t>
  </si>
  <si>
    <t>2022年G536公路安全设施精细化提升示范工程</t>
  </si>
  <si>
    <t>溆浦水利局山洪灾害防治非工程措施运行维护费</t>
  </si>
  <si>
    <t>县水利局</t>
  </si>
  <si>
    <t>我县山洪灾害防治非工程措施每年需运行维护经费46.5万元；其中34个雨水情遥测站点25万元/年；县级监测预警平台万元10/年、189个山洪预警广播站、22个高清视频监控站点及通讯及光纤费共16.8万元/年.</t>
  </si>
  <si>
    <t>库区水面保洁</t>
  </si>
  <si>
    <t>根据县城水面清洁需要</t>
  </si>
  <si>
    <t>溆水河水面日常漂浮物保洁人员工资24万元</t>
  </si>
  <si>
    <t>橘颂坝运行维护</t>
  </si>
  <si>
    <t>用于桔颂坝坝体、设备日常维护</t>
  </si>
  <si>
    <t>桔颂坝坝体维护费2万元</t>
  </si>
  <si>
    <t>水利专项工作经费</t>
  </si>
  <si>
    <t>用于防汛、农村供水巡查、小水电管理、系统维护、评选活动等</t>
  </si>
  <si>
    <t>乡村振兴衔接资金（水毁及水利修复）</t>
  </si>
  <si>
    <t>各乡镇水利应急抢险需要</t>
  </si>
  <si>
    <t>根据实际需要抢险20处*5万元</t>
  </si>
  <si>
    <t>河长办专项经费</t>
  </si>
  <si>
    <t>用于日常巡河，河小青专项经费等</t>
  </si>
  <si>
    <t>2025年大中型水库移民后期扶持基金</t>
  </si>
  <si>
    <t>国发[2006]17号</t>
  </si>
  <si>
    <t>水利局</t>
  </si>
  <si>
    <t>库区移民事务中心</t>
  </si>
  <si>
    <t>中央核定我县移民后扶人口指标23639人，按每人每年600元标准安排资金。</t>
  </si>
  <si>
    <t>2025年刘家坪库区连带影响人口粮食供应差价补贴</t>
  </si>
  <si>
    <t>省政府2007年第109次常务会议纪要精神</t>
  </si>
  <si>
    <t>根据省政府2007年第109次常务会议纪要“原来享受了口粮补贴的继续按原标准予以保留”之精神，2025年刘家坪库区继续享受移民口粮差价补贴款人数为1752人，全年需供应粮食460103公斤，移民户自己承担18.8元∕百斤，其余差价部分由县政府解决。按照2024年的物价测算，2025年预算145万元。</t>
  </si>
  <si>
    <t>2025年办公房租金</t>
  </si>
  <si>
    <t>实际工作需要</t>
  </si>
  <si>
    <t>库区移民事务中心2024年实有在职人数29人，退休人员20人。2019年初单位所属的两套办公用房和5间门面已被县政府收回公开拍买处置成功。单位目前无办公场所，故2025年仍需租房办公，全年预算7万元整。</t>
  </si>
  <si>
    <t>2025年移民专项工作经费</t>
  </si>
  <si>
    <t>湘财综[2010]33号</t>
  </si>
  <si>
    <t>根据湖南省财政厅、监察厅、审计厅、水库移民开发管理局《关于进一步加强移民资金管理的通知》（湘财综[2010]33号）文件精神“移民工作经费由同级财政预算安排”之规定，考虑移民工作的特殊性，参考2024年预算，2025年预算16.8万元整。</t>
  </si>
  <si>
    <t>人民警察节假日加班补助和执勤岗位津贴</t>
  </si>
  <si>
    <t>湘人社发[2017]68号、湘人社发[2017]69号</t>
  </si>
  <si>
    <t>公安局</t>
  </si>
  <si>
    <t>详见政法股测算表</t>
  </si>
  <si>
    <t>巡特警津贴</t>
  </si>
  <si>
    <t>参照上年预算安排</t>
  </si>
  <si>
    <t>按1-12月发放</t>
  </si>
  <si>
    <t>监管场所医疗专业化经费</t>
  </si>
  <si>
    <t>公安部、国家卫计委公监管[2014]599号、公安厅、省卫计委湘公发[2015]24号文件</t>
  </si>
  <si>
    <t>用于监控场所羁押人员提供的医疗治疗。参照上年数安排数。</t>
  </si>
  <si>
    <t>监管中心水电费</t>
  </si>
  <si>
    <t>根据部门职能预算</t>
  </si>
  <si>
    <t>参照上年。</t>
  </si>
  <si>
    <t>拘留所人员给养、被装、医疗、修缮等经费</t>
  </si>
  <si>
    <t>《拘留所条例实施办法》第十二条规定:拘留所的基础建设经费、修缮费、日常运行公用经费、办案(业务)经费、装备经费、被拘留人给养经费等由公安机关提请本级人民政府列入财政预算予以足额保障。</t>
  </si>
  <si>
    <t>用于拘留所人员给养、被装、医疗、修缮等费用。参照上年。</t>
  </si>
  <si>
    <t>民警救助资金</t>
  </si>
  <si>
    <t>湘财行指[2018]0442号</t>
  </si>
  <si>
    <t>财政部、最高人民法院、最高人民检察院、公安部、国家安全部、司法部下发（人民警察伤亡特殊补助金管理办法）财行{2020}2号第三条、第四条、第六条规定，增加在职民警伤亡特殊补助金30万元</t>
  </si>
  <si>
    <t>涉毒特殊人群收治</t>
  </si>
  <si>
    <t>湘禁毒办{2011}79号</t>
  </si>
  <si>
    <t>用于涉毒特殊人群收治费用。参照上年，据实审核拨付。</t>
  </si>
  <si>
    <t>天网工程电费</t>
  </si>
  <si>
    <t>政府常务会议2016第10次</t>
  </si>
  <si>
    <t xml:space="preserve">    用于全县30多个乡镇、城区各交通要道、重点业务单位、高铁延线监控点，人脸识别系统，治安卡口，指挥中心和数据机房等产生的电费。参照上年数。</t>
  </si>
  <si>
    <t>县看守所、武警营房各类装备、设备经费</t>
  </si>
  <si>
    <t>县看守所、武警营房投入使用需要采购各类装备、设备，预计经费241.7万元，已付50万元，尚欠188.8万元</t>
  </si>
  <si>
    <t>财政已出具财政专项资金拨付申请审批表，审核金额为238.8万元，目前正在呈县领导批示中。</t>
  </si>
  <si>
    <t>溆浦县公安局看守所给养费</t>
  </si>
  <si>
    <t>湘财政法[2017]25号</t>
  </si>
  <si>
    <t>用于羁押人员给养费用，详见政法股测算表。</t>
  </si>
  <si>
    <t>辅警工资及五险一金</t>
  </si>
  <si>
    <t>县政府常务会议纪要[2021]15次</t>
  </si>
  <si>
    <t>根据《湖南省警务辅助人员条例》与县政府常务会议纪要[2021]15次有关精神“据实解决辅警”五险一金“费用，并根据辅警人员的变动情况，及时对相关费用进行审核调整到位”。拟增加50名辅警</t>
  </si>
  <si>
    <t>辅协警装备及生活费</t>
  </si>
  <si>
    <t>中共溆浦县委常委会会议纪要[2017]1号会议</t>
  </si>
  <si>
    <t>用于辅警服装、被装、生活等费用。根据中共溆浦县委常委会会议纪要[2017]1号会议有关精神，目前按每人每年5000元标准安排。考虑标准偏低，确有缺口中，建议根据在岗辅警人数，按每人每年6200元标准（增加1200元/年人）安排。拟增加50名辅警</t>
  </si>
  <si>
    <t>一村一辅警工资</t>
  </si>
  <si>
    <t>根据1-12月实际发放工资数，按2000元/月标准，全县372个村</t>
  </si>
  <si>
    <t xml:space="preserve">   按照全县372个村，每村1650元/月标准</t>
  </si>
  <si>
    <t>天网工程网络租赁费</t>
  </si>
  <si>
    <t>用于天网系统网络租赁费。以前年度由县公安局提出申请，县政府领导同意，以预算追加形式安排。每年常规，故建议参照上年实际支出数预算安排。</t>
  </si>
  <si>
    <t>天网运维及发电机经费</t>
  </si>
  <si>
    <t>天网后期运维、耗材等费用</t>
  </si>
  <si>
    <t>未成年违法犯罪嫌疑人工读学校学杂费</t>
  </si>
  <si>
    <t>主要领导批示</t>
  </si>
  <si>
    <t xml:space="preserve">    根据2021年该项工作主要领导批示，2021年已据实安排44.88万元。据实审核拨付。</t>
  </si>
  <si>
    <t>城区警务室经费</t>
  </si>
  <si>
    <t>用于城区警务室办公水电房屋租赁等费用。参照上年。</t>
  </si>
  <si>
    <t>出入境证件电子图像费</t>
  </si>
  <si>
    <t>《公安部八项出入境便得措施的公告》《湘发改价费[2016]375号》</t>
  </si>
  <si>
    <t>属于延续工作。该项目之前服务协议于2021年8月4日到期，2021年初预算安排8.4万元为上半年经费，另预算调整下半年经费8.4万元。根据该项目服务协议明确价格，建议按16.8万元安排。</t>
  </si>
  <si>
    <t>反恐及特情耳目费、群众举报奖（含举报毒品违法犯罪行为奖励）</t>
  </si>
  <si>
    <t>县人民政府常务会议纪要第19次会议及中共溆浦县委常委会议纪要[2017年]18号有关精神</t>
  </si>
  <si>
    <t>用于反恐工作经费及维稳情报信息经费。参照上年。</t>
  </si>
  <si>
    <t>国保专项行动工作经费</t>
  </si>
  <si>
    <t>中共溆浦县委常委会会议纪要（2024）6号</t>
  </si>
  <si>
    <t>用于政治重点人管控、打击处置ＱＮＳ邪教三年攻坚战、防范打击ＦＬＧ组织专项行动、涉军维稳等工作经费</t>
  </si>
  <si>
    <t>扫黑除恶经费</t>
  </si>
  <si>
    <t>扫黑除恶办案费用</t>
  </si>
  <si>
    <t>司法监定费</t>
  </si>
  <si>
    <t>仅2021年3-9月产生的各类案件司法鉴定费用</t>
  </si>
  <si>
    <t>嫌疑人体检费</t>
  </si>
  <si>
    <t>用于羁押人员的体检费用，根据实际支出情况审核拨付</t>
  </si>
  <si>
    <t>辅警工资</t>
  </si>
  <si>
    <t>森林公安局</t>
  </si>
  <si>
    <t>辅警装备经费</t>
  </si>
  <si>
    <t>6200元*9人</t>
  </si>
  <si>
    <t>森林公安专项经费</t>
  </si>
  <si>
    <t>包含办案经费（生物安全），非法捕捞，森林防火</t>
  </si>
  <si>
    <t>10万元每个/项目</t>
  </si>
  <si>
    <t>警察执勤岗位津贴和节假日加班补助</t>
  </si>
  <si>
    <t>怀人社发【2010】29号</t>
  </si>
  <si>
    <t>人民警察岗位津贴及加班费</t>
  </si>
  <si>
    <t>财政部、省财政厅、市财政局有关文件</t>
  </si>
  <si>
    <t>公安局交通管理中心</t>
  </si>
  <si>
    <t>37人</t>
  </si>
  <si>
    <t>辅警装备及生活补助</t>
  </si>
  <si>
    <t>县委常委会会议纪要{2017}1号</t>
  </si>
  <si>
    <t>98人</t>
  </si>
  <si>
    <t>辅警人员经费</t>
  </si>
  <si>
    <t>道安办工作经费</t>
  </si>
  <si>
    <t>专用通信三级网电视会议终端设备采购</t>
  </si>
  <si>
    <t>省、市专用通信局文件</t>
  </si>
  <si>
    <t>委办</t>
  </si>
  <si>
    <t>项目总金额74.13万，2024年已付37.07万，还有37.06万未付。</t>
  </si>
  <si>
    <t>密码机设备采购</t>
  </si>
  <si>
    <t>县委办统筹协调专项</t>
  </si>
  <si>
    <t>统筹用于党办系统，重点项目考核，全面深化改革，反形式主义反官僚主义，对台特费，承接雨花区对口帮扶，国家安全建设，保密工作建设，档案规范清理</t>
  </si>
  <si>
    <t>美丽乡村建设</t>
  </si>
  <si>
    <t>《中共溆浦县委办溆浦县人民政府关于成立全面小康和郑美丽乡村建设领导小组的通知》</t>
  </si>
  <si>
    <t>一次性专项经费</t>
  </si>
  <si>
    <t>一次临时安排审核拨付</t>
  </si>
  <si>
    <t>专用设备一批</t>
  </si>
  <si>
    <t>省市文件要求</t>
  </si>
  <si>
    <t>青少年事业发展专项经费</t>
  </si>
  <si>
    <t>溆办发【2018】9号</t>
  </si>
  <si>
    <t>共青团委员会</t>
  </si>
  <si>
    <t>劳务费</t>
  </si>
  <si>
    <t>用于公务用车平台、保洁人员、保卫人员1、花卉人员1、水电工、人民会场音响灯光师等</t>
  </si>
  <si>
    <t>机关事务中心</t>
  </si>
  <si>
    <t>①县委、政府大院保洁人员4人，保卫人员12人、花卉人员1人、水电工1人，人民会场音响灯光师等人劳务工资）共19人，按今年预算数测算，每人每年劳务工资34463元（包括社保费、工伤保险、失业保险等）每人每月平均2872元（包括社保费、工伤保险、失业保险等）扣去每月固定应扣的社保等费用，临聘人员劳务平均工资只有1900元左右。请求增加2025年临时工人员工资预算6.84万元（按每人每月增加300元）②2022年县里6月为了整合再就业资金，减轻县财政负担，我中心保卫人员共有3人从原有劳务派遣公司劳务人员转为县公益性岗位人员，招聘的3人从再就业资金中每人每月解决经费2198.48元（养老保险648.48元和公益人员岗位补贴1550元），县财政解决差额部分。考虑公益性岗位人员只能聘用3年，明年5月期满，期满需继续转为原劳务派遣公司用工，经测算3名人员（2198.48元*12月*3人）尚有人员工资缺口7.91万元。</t>
  </si>
  <si>
    <t>资产股</t>
  </si>
  <si>
    <t>政府大院日常维护费</t>
  </si>
  <si>
    <t>用于绿化、水电费、、零星维修</t>
  </si>
  <si>
    <t>红十字会事业经费</t>
  </si>
  <si>
    <t>红十字会</t>
  </si>
  <si>
    <t xml:space="preserve">    “加大对红十字事业的投入。各级政府要依法对红十字会开展工作给予支持和资助，保障红十字会依法履行职责。各级政府要依照有关法律法规规定将红十字事业经费列入本级财政预算。”</t>
  </si>
  <si>
    <t>省市县乡人大代表活动</t>
  </si>
  <si>
    <t>《代表法》第35条、省《&lt;代表法&gt;实施办法》第32条</t>
  </si>
  <si>
    <t>人民代表大会常务委员会</t>
  </si>
  <si>
    <t>人民代表大会常务委员会办公室</t>
  </si>
  <si>
    <t>省代表：4人×0.4万/人=1.6万元 市代表：57人×0.3万元/人=17.1万元  县代表：328人×0.2万元/人=65.6万元 乡代表：1756×0.0735万元/人=129.07万元。 换届后省市县乡人代表均已增加。其中：省代表增加1人，市代表增加4人，县代表增加27人，乡代表增加144人。</t>
  </si>
  <si>
    <t>溆浦县人民代表大会会议</t>
  </si>
  <si>
    <t>依据《中华人民共和国地方各级人民代表大会和地方各级人民政府组织法》</t>
  </si>
  <si>
    <t>经预算：1、大会食宿费82.76万元，2、其他费用10.48万元，3、会场租金6.45万元，4、会前培训费1.5万元，5、大会医药费0.8万元，6、非脱产代表误工及交通费9.504万元，7、大会文件袋3.6万元，8、证件费0.45万元，9、视察雨伞费2.425万元，10、会议租车5万元，11、大会宣传及宣传片制作费6万元，12、大会表彰奖牌证书制作费0.6万元，13、会场维修等费3.8664万元。</t>
  </si>
  <si>
    <t>溆浦县人大“五行”专项工作</t>
  </si>
  <si>
    <t>全国、省、市人大部署专项工作及县人大常委会工作安排</t>
  </si>
  <si>
    <t>5个×6.4万元/个=32万元</t>
  </si>
  <si>
    <t>溆浦县人大常委会组成人员活动</t>
  </si>
  <si>
    <t>35人×0.32万元/人=11.2万元</t>
  </si>
  <si>
    <t>乡镇人大平台运行</t>
  </si>
  <si>
    <t>中共溆浦县委常委会（2020）30号会议纪要</t>
  </si>
  <si>
    <t>68个平台×1万/个=68万元</t>
  </si>
  <si>
    <t>人大预算联网监督平台运维</t>
  </si>
  <si>
    <t>巩固国家卫生县经费</t>
  </si>
  <si>
    <t>2021年第1次溆浦县人民政府常务会议纪要，包含巩固提升常态长效管理综合整治行动经费</t>
  </si>
  <si>
    <t>人民政府办公室</t>
  </si>
  <si>
    <t>爱国卫生运动委员会办公室</t>
  </si>
  <si>
    <t>宣传费24万元、牛皮癣清理15万元、垃圾清运27万元、办公费8万元、差旅费10万元，共84万元</t>
  </si>
  <si>
    <t>病媒生物防治</t>
  </si>
  <si>
    <t>《怀化市病媒生物预防控制管理办法》</t>
  </si>
  <si>
    <t>按2024年采购数36万元申报，以2025年实际采购发生数支付</t>
  </si>
  <si>
    <t>十一大片区</t>
  </si>
  <si>
    <t>2021年第1次溆浦县人民政府常务会议纪要</t>
  </si>
  <si>
    <t>11个片区每个片区1.6万元共17.6万元</t>
  </si>
  <si>
    <t>禁毒工作经费</t>
  </si>
  <si>
    <t>溆浦县人民政府常务会议记录（2010年10月18日）、溆浦县人民政府常务会议纪要［2016］第3次、溆浦县人民政府常务会议纪要［2017］第6次、《关于请示解决溆浦县驻浙江省义乌市禁毒工作联络站经费缺口的报告》、溆浦县人民政府常务会议纪要［2023］第13次,溆浦县人民政府常务会议纪要［2022］第11次禁毒科普馆水电办公费5万元、“6.26”系列禁毒宣传活动费4万元，溆浦县人民政府常务会议纪要［2024］第9次（新增15万元）</t>
  </si>
  <si>
    <t>禁毒办</t>
  </si>
  <si>
    <t>2024年禁毒工作经费32万元，禁毒科普馆水电办公费、“6.26”系列禁毒宣传活动费7.2万元，合并共计39.2万元。2025年新增15万元。</t>
  </si>
  <si>
    <t>禁毒社工经费</t>
  </si>
  <si>
    <t>溆浦县人民政府常务会议纪要［2021］第69次、溆浦县人民政府常务会议纪要［2021］第17次</t>
  </si>
  <si>
    <t>5万元*5人+（5万-1.35万）*2</t>
  </si>
  <si>
    <t>涉毒人员毛发检测、尿检试剂、污水验毒溯源工作经费</t>
  </si>
  <si>
    <t>中共溆浦县委员会书记专题会议纪要［2020］第5号、溆浦县人民政府常务会议纪要［2017］第6次、溆浦县人民政府常务会议纪要第69次、溆浦县人民政府常务会议纪要［2021］第17次，溆浦县人民政府常务会议纪要［2024］第9次（新增污水溯源验毒经费15万元）</t>
  </si>
  <si>
    <t>2025年新增污水溯源验毒经费15万元</t>
  </si>
  <si>
    <t>数据局开办预备费</t>
  </si>
  <si>
    <t>《中国共产党机构编制工作条例》《中共怀化市委办公室 怀化市人民政府办公室&lt;溆浦县机构改革方案&gt;的通知》</t>
  </si>
  <si>
    <t>数据局</t>
  </si>
  <si>
    <t>1.办公费3万元，2.印刷费2.5万元，3.会议费0.5万元，4.设备购置费，4台电脑4台打印机1万元*4（组合）=4万元</t>
  </si>
  <si>
    <t>优化营商环境工作经费</t>
  </si>
  <si>
    <t>包含一次性项目10万元《2023年怀化市优化营商环境工作暨打好优化发展环境持久仗考核方案》</t>
  </si>
  <si>
    <t>优化办</t>
  </si>
  <si>
    <t>县委常务会纪要【2023】4号“原则同意解决2023年优化营商环境工作经费10万元”；怀化办【2023】6号《2023年优化环境工作暨打好优化发展环境持久仗考核方案》“营商环境专项经费不少于20万元”，不能保障的扣2分</t>
  </si>
  <si>
    <t>优化营商环境工作第三方咨询服务费</t>
  </si>
  <si>
    <t>根据县委常委会议纪要【2024】18号会议和县政府常务会议纪要【2024】第8次会议安排要求，特聘请第三方公司对我县营商环境进行排查提升。</t>
  </si>
  <si>
    <t>根据县委常委会议纪要【2024】18号会议和县政府常务会议纪要【2024】第8次会议定议原则同意2024年聘请第三方专业机构开展营商环境优化提升咨询服务。</t>
  </si>
  <si>
    <t>金融业发展专项</t>
  </si>
  <si>
    <t>溆政办发【2024】3号</t>
  </si>
  <si>
    <t>金融事务中心</t>
  </si>
  <si>
    <t>1.科创板挂牌1家：省财政补助15万元、市财政补助9万元、县补助25万元，2.专精新特专板1家：省补助15万。统计：上级补助39万元，县级补助25万元。</t>
  </si>
  <si>
    <t>金融工作经费</t>
  </si>
  <si>
    <t>1.2024年3月12日县政府常务会议纪要【2024】第4次。2.2021年11月18日县政府常务会议纪要第2次。3.领导批示。</t>
  </si>
  <si>
    <t>1.企业上市工作经费5.6万元；第三方中介机构驻县服务和外出考察游学活动经费5.6万元，小计11.2万元。2.防范非法集资工作经费5.6万元；反假币及老年大学宣传基地经费5万元，小计10.6万元。3.开展银政企对接及绩效考核、大抓落实和减息降成本等工作经费10万元。合计31.8万元</t>
  </si>
  <si>
    <t>县政协委员活动经费</t>
  </si>
  <si>
    <t>政协章程、[2021]13号常委会纪要</t>
  </si>
  <si>
    <t>政协委员会</t>
  </si>
  <si>
    <t>政协委员会办公室</t>
  </si>
  <si>
    <t>政协委员活动29万元,298名委员×1200元/人</t>
  </si>
  <si>
    <t>十届四次全会会议费</t>
  </si>
  <si>
    <t>政协兼职副主席经费</t>
  </si>
  <si>
    <t>政协章程、有关文件</t>
  </si>
  <si>
    <t>政协兼职副主席3人,5万元/人</t>
  </si>
  <si>
    <t>县政协常委会组成人员经费</t>
  </si>
  <si>
    <t>政协云专项经费</t>
  </si>
  <si>
    <t>省市文件</t>
  </si>
  <si>
    <t>委员工作室运转经费</t>
  </si>
  <si>
    <t>[2021]23号常委会纪要</t>
  </si>
  <si>
    <t>40个委员工作室,0.5万元/个</t>
  </si>
  <si>
    <t>改善生态环境专项经费</t>
  </si>
  <si>
    <t>201</t>
  </si>
  <si>
    <t>巡察专项</t>
  </si>
  <si>
    <t>县委办关于印发《县委巡察工作规划（2022-2026年）》的通知</t>
  </si>
  <si>
    <t>委巡察办</t>
  </si>
  <si>
    <t>政务服务专项经费</t>
  </si>
  <si>
    <t>包含政务大厅运转经费，“微改革”，高效办成一件事</t>
  </si>
  <si>
    <t>政务服务中心</t>
  </si>
  <si>
    <t>县党委视频系统主设备更换</t>
  </si>
  <si>
    <t>县领导签字</t>
  </si>
  <si>
    <t>公益岗人员工资</t>
  </si>
  <si>
    <t>肖明常务副县长签字</t>
  </si>
  <si>
    <t>5人*2000每人*12个月</t>
  </si>
  <si>
    <t>政务信息化网络租金</t>
  </si>
  <si>
    <t>溆浦县人民政府常务会议纪要【2019}第43次</t>
  </si>
  <si>
    <t>44.88万元分别用于以下项目：1溆浦县电子政务外网设备维护服务3万元；2.县政府门户网站安全云防护服务5万元；3.溆浦县政府门户网站群实时监测服务5万元；4.溆浦政府门户网站年度运维服务10万元；5.溆浦县视频会议服务10.38万元；6.电子政务外网到各单位线路租金6万元；7电子政务外网市到县线路租金2.5万元；8.政务中心局域网3万元.</t>
  </si>
  <si>
    <t>外网到村租金</t>
  </si>
  <si>
    <t>溆浦县人民政府常务会议纪要【2019】第43次</t>
  </si>
  <si>
    <t>市场监管专项资金</t>
  </si>
  <si>
    <t>包含工业品、食品、药品抽检及监管经费，农产品食品抽检及监管经费，食安办工作经费，质量强县工作经费，食品安全检测车维护经费，食品安全检测车维护经费，第二届县长质量奖评审，免费为新设企业刻制公章、邮寄服务，食品安全“两个责任”人员培训会议、宣传资料、制作食安办相关公示牌等经费，筹建溆浦产业开发区质量基础设施“一站式”服务平台，据实解决开发运营经费，2024年公平竞争第三方机构审查费</t>
  </si>
  <si>
    <t>市场监督管理局</t>
  </si>
  <si>
    <t>有上级专项</t>
  </si>
  <si>
    <t>筹建县城农贸市场食品食用农产品快速检测室2个</t>
  </si>
  <si>
    <t>县政府会议纪要[2022]第5次，县委常委会[2022]8号</t>
  </si>
  <si>
    <t>2024年公平竞争第三方机构审查费</t>
  </si>
  <si>
    <t>县政府常务会议纪要[2024]第12次</t>
  </si>
  <si>
    <t>第五次全国经济普查</t>
  </si>
  <si>
    <t>中共溆浦县委常委会会议纪要[2023]11号</t>
  </si>
  <si>
    <t>统计局</t>
  </si>
  <si>
    <t>专项统计业务调查</t>
  </si>
  <si>
    <t>国务院办公厅关于开展2025年全国1%人口抽样调查的通知
国办函[2024]71号</t>
  </si>
  <si>
    <t>驻京维稳劝返工作经费</t>
  </si>
  <si>
    <t>往年延续</t>
  </si>
  <si>
    <t>信访局</t>
  </si>
  <si>
    <t>信访救助金</t>
  </si>
  <si>
    <t>湘财行【2019】55号</t>
  </si>
  <si>
    <t>信访维稳专项</t>
  </si>
  <si>
    <t>包含“三源共治”工作经费，各类信访工作经费，驻京、驻省、驻市值班专项工作经费，特护期信访维稳经费</t>
  </si>
  <si>
    <t>企业离休干部生活补贴</t>
  </si>
  <si>
    <t>溆财综【2017】27号</t>
  </si>
  <si>
    <t>老干部服务中心</t>
  </si>
  <si>
    <t>5人（副县1人，科级4人）</t>
  </si>
  <si>
    <t>企业无固定收入离休干部遗孀、离休干部配偶生活补贴经费</t>
  </si>
  <si>
    <t>怀组【2021】43号</t>
  </si>
  <si>
    <t>配偶4人，遗孀26人（其中抗日1人）</t>
  </si>
  <si>
    <t>关工委经费</t>
  </si>
  <si>
    <t>县委常委会议纪要【2020】33号</t>
  </si>
  <si>
    <t>离退休干部党支部学习教育活动经费</t>
  </si>
  <si>
    <t>湘办【2017】32号</t>
  </si>
  <si>
    <t>老年大学经费</t>
  </si>
  <si>
    <t>县委常委会议纪要[2021]10号</t>
  </si>
  <si>
    <t>老科协经费</t>
  </si>
  <si>
    <t>老年保健协会经费</t>
  </si>
  <si>
    <t>老书协经费</t>
  </si>
  <si>
    <t>老年大学物业费、水电费</t>
  </si>
  <si>
    <t>离休干部帮扶经费</t>
  </si>
  <si>
    <t xml:space="preserve">湘办发【2016】21号 </t>
  </si>
  <si>
    <t>慰问经费</t>
  </si>
  <si>
    <t xml:space="preserve"> 怀组【2019】32号</t>
  </si>
  <si>
    <t>离退休干部党组织工作补贴</t>
  </si>
  <si>
    <t>县委常委会议纪要【2018】4号</t>
  </si>
  <si>
    <t>老干部体检经费</t>
  </si>
  <si>
    <t>门球协会经费</t>
  </si>
  <si>
    <t>老干特费</t>
  </si>
  <si>
    <t>中办发[2016]3号</t>
  </si>
  <si>
    <t>法律顾问聘请</t>
  </si>
  <si>
    <t>县政府常务会议纪要[2022]第7次</t>
  </si>
  <si>
    <t>司法局</t>
  </si>
  <si>
    <t>有合同，据实核算</t>
  </si>
  <si>
    <t>法律服务中心工作经费</t>
  </si>
  <si>
    <t>县政府常务会议纪要[2022]第7次、溆编委发【2019】8号</t>
  </si>
  <si>
    <t>缴纳自收自支10名人员工资、社保</t>
  </si>
  <si>
    <t>购买服务专项经费</t>
  </si>
  <si>
    <t>包含购买安置帮教服务，购买人民调解岗位服务，购买人民调解岗位服务，购买法律援助服务，购买社区矫正服务，不足部分从上级转移支付调剂</t>
  </si>
  <si>
    <t>人民调解“以奖代补”</t>
  </si>
  <si>
    <t>湘财政法[2019]2号、湘财政法【2024】2号</t>
  </si>
  <si>
    <t>2024年调减14万元，2025年申报84万元，据实核算</t>
  </si>
  <si>
    <t>行政复议工作经费</t>
  </si>
  <si>
    <t>县委常务会议纪要【2021】第9次</t>
  </si>
  <si>
    <t>12345热线运行保障经费</t>
  </si>
  <si>
    <t>2024年第6次会议</t>
  </si>
  <si>
    <t>委社会工作部</t>
  </si>
  <si>
    <t>基层治理创新督导评估经费</t>
  </si>
  <si>
    <t>《湖南省“十四五”城乡社区服务体系建设规划》（湘政办发〔2022〕52号）</t>
  </si>
  <si>
    <t>2024年县委社工部开办经费</t>
  </si>
  <si>
    <t>县委办会议纪要</t>
  </si>
  <si>
    <t>基层治理专项经费</t>
  </si>
  <si>
    <t>包含基层治理创新督导评估经费，基层治理“溆浦经验”创新推进经费，志愿服务项目引导经费，社会工作人才培训经费，非公有制经济组织和社会组织党工委工作经费作经费，两新培训经费</t>
  </si>
  <si>
    <t>21305**</t>
  </si>
  <si>
    <t>人武专项</t>
  </si>
  <si>
    <t>包括民兵事业费，地方财政补充民兵训练费，国防动员专项费，兵役征集费，21式服装配备、老靶场围栏建设项目，民兵训练补助增补费，新靶场一次性监控系统建设项目经费等</t>
  </si>
  <si>
    <t>人武部</t>
  </si>
  <si>
    <t>绩效评价委托业务费</t>
  </si>
  <si>
    <t>中发【2018】34号</t>
  </si>
  <si>
    <t>财政局</t>
  </si>
  <si>
    <t>聘请第三方对重点项目和重点区域资金使用情况开展绩效评价。</t>
  </si>
  <si>
    <t>预算股</t>
  </si>
  <si>
    <t>财政投资评审工作费</t>
  </si>
  <si>
    <t>湘建价协[2016]25号</t>
  </si>
  <si>
    <t>造价咨询服务费、软件维护费、询价网年费、业务经费、培训费</t>
  </si>
  <si>
    <t>《预算法》第四十条</t>
  </si>
  <si>
    <t>第四十条　各级一般公共预算应当按照本级一般公共预算支出额的百分之一至百分之三设置预备费，用于当年预算执行中的自然灾害等突发事件处理增加的支出及其他难以预见的开支</t>
  </si>
  <si>
    <t>民生实事（含乡镇民生票决事项和代表建议办理1000万元）</t>
  </si>
  <si>
    <t>遗留问题处理</t>
  </si>
  <si>
    <t>用于处理指标已统筹、经批准未落实资金来源、专户清理等历史遗留问题</t>
  </si>
  <si>
    <t>城市防洪本金及利息</t>
  </si>
  <si>
    <t>省财政厅外经处下发的还款通知单</t>
  </si>
  <si>
    <t>该项目属于公益类项目，是向外国银行借的贷款，还款主体就是财政。</t>
  </si>
  <si>
    <t>企业股</t>
  </si>
  <si>
    <t>2025年两元民生保险</t>
  </si>
  <si>
    <t>县财政局</t>
  </si>
  <si>
    <t>=2元*74.5万人</t>
  </si>
  <si>
    <t>财政局机房、网络租借及系统维护</t>
  </si>
  <si>
    <t>县政府常务会会议纪要（2023）19次，签订的各项业务合同,</t>
  </si>
  <si>
    <t>财政机房、网络租借及系统维护、业务服务费</t>
  </si>
  <si>
    <t>财政专网业务终端虚拟化维护服务、数据中心整体运维服务费、国产电脑替代设备购置及业务费用等。</t>
  </si>
  <si>
    <t>《湖南电子财政市县部署工作方案》（湘财办【2020】6号）、《关于湖南电子财政市县部署过程中有关技术问题的答复》、《关于转发《党政机关安全可靠应用信息类产品采购名录》的通知》（湘电文安组[2018]1号）</t>
  </si>
  <si>
    <t>适配预算一体化改革，财政专网终端虚拟化维护服务、数据中心整体运维服务费、国产电脑替代设备购置及业务经费等</t>
  </si>
  <si>
    <t>政采云平台服务费</t>
  </si>
  <si>
    <t>湘财购函【2019】27号    湖南省财政厅关于印发《湖南省政府采购
电子卖场管理办法》的通知</t>
  </si>
  <si>
    <t>电子卖场每年平台运服费</t>
  </si>
  <si>
    <t>会议费</t>
  </si>
  <si>
    <t>县乡机关危房维修</t>
  </si>
  <si>
    <t>领导联乡</t>
  </si>
  <si>
    <t>各单位</t>
  </si>
  <si>
    <t>2万元/人</t>
  </si>
  <si>
    <t>财源建设发展专项资金</t>
  </si>
  <si>
    <t>中共溆浦县委办公室、中共溆浦县人民政府关于成立溆浦县财源建设工作领导小组的通知，中共溆浦县委财经委员会议纪要【2023】2号</t>
  </si>
  <si>
    <t>用于财源建设发展。</t>
  </si>
  <si>
    <t>一般债券本金及利息</t>
  </si>
  <si>
    <t>溆常发[2018]4号</t>
  </si>
  <si>
    <t>债务化解，其中项目本金3700万</t>
  </si>
  <si>
    <t>财政收入征收费用</t>
  </si>
  <si>
    <t>溆政办函 【2016】38号、议纪要[2016]第 9 次，[2016]第 6 次</t>
  </si>
  <si>
    <t>为全县经济健康稳定发展提供财力保障</t>
  </si>
  <si>
    <t>专项工作经费</t>
  </si>
  <si>
    <t>用于全县政府预决算、预算单位部门预决算、政府财务报表编制和公开工作，财源建设，国有企业监管和资产处置，行政事业单位资产处置等</t>
  </si>
  <si>
    <t>支农惠农及全县会计培训费</t>
  </si>
  <si>
    <t>省财政支农培训考核细则</t>
  </si>
  <si>
    <t>用于全县支农惠农及全县会计培训费</t>
  </si>
  <si>
    <t>化解债务资金</t>
  </si>
  <si>
    <t>历年基数</t>
  </si>
  <si>
    <t>化解各乡镇债务</t>
  </si>
  <si>
    <t>农担公司工作经费</t>
  </si>
  <si>
    <t>2022年政府第八次常务会议纪要</t>
  </si>
  <si>
    <t>在保余额1亿元，预算安排奖补经费60万元，在此基础上没增加担保1000万元，安排奖补资金5万。截止目前为止，我公司在保余额1.3亿元。</t>
  </si>
  <si>
    <t>支付业务管理及会计资料工本费</t>
  </si>
  <si>
    <t>财库[2011]167号财政部关于进一步推进地方国库集中收付制度改革的指导意见</t>
  </si>
  <si>
    <t>国库集中支付核算中心</t>
  </si>
  <si>
    <t>全县237个预算单位国库集中支付业务管理以及会计资料票据的领用和使用</t>
  </si>
  <si>
    <t>乡村财务管理</t>
  </si>
  <si>
    <t>财政事务中心</t>
  </si>
  <si>
    <t>做好乡镇、统管单位账务核算及会计基础工作</t>
  </si>
  <si>
    <t>乡村振兴资金监管</t>
  </si>
  <si>
    <t xml:space="preserve">湖南省财政厅印发《湖南省乡村财政财务精细化管理工作考评办法》（湘财乡【2010】1号）、《财政部关于印发切实加强乡镇财政资金监管工作的指导意见的通知》（湘财乡【2010】33号、《湖南省乡镇财政资金监管实施办法》（湘财乡【2010】5号 </t>
  </si>
  <si>
    <t>25个乡镇财政所对乡村振兴奖金进行事前、事中、事后监督，并进行公开公示、抽查巡查、绩效评估等。</t>
  </si>
  <si>
    <t>社账管理工作经费</t>
  </si>
  <si>
    <t>惠农“两卡两折”</t>
  </si>
  <si>
    <t>湘财乡【2017】8号关于进一步规范和完善惠农补贴“一卡通”发放管理的通知；湖南省财政厅关于进一步加强惠 农补贴发管理工作的通知。</t>
  </si>
  <si>
    <t>积极做好政策宣传、资料印发，专业人员培训、村账乡代管，项目资金管理，确保发放惠农资金及时，并做好网络系统维护等工作</t>
  </si>
  <si>
    <t>非税收入电子化收缴管理专项经费</t>
  </si>
  <si>
    <t>湘财事务【2022】2号湖南省</t>
  </si>
  <si>
    <t>到市级财政领购非税收入票据,票据年检、非税收入票据电子化改革、非税收入票据电子化培训、非税收入票据电子化新系统开发及维护</t>
  </si>
  <si>
    <t>怀化市财信担保公司担保费补贴</t>
  </si>
  <si>
    <t>溆浦县人民政府2023年3月与怀化市财信融资担保有限责任公司签订的合作协议（合同编号2023—03—ZDXP)</t>
  </si>
  <si>
    <t>市财信融资担保有限责任公司</t>
  </si>
  <si>
    <t xml:space="preserve">    按照怀化市财信融资担保有限责任公司与溆浦县人民政府签署的《合作协议》（合同编号：2023-03-ZDXP）规定：“对我公司在溆浦县域内开展的担保业务，溆浦县人民政府按照0.5%/年给予我公司担保费补贴”。截止2024年9月25日，我公司共为溆浦县104位客户在银行贷款提供担保额为16144万元，预计到年底担保业务为17000万元。按照《合作协议》规定，特向溆浦县财政申请担保费降费补贴90万元。</t>
  </si>
  <si>
    <t>非税收入执收成本支出-其他工资</t>
  </si>
  <si>
    <t>各非税收入单位</t>
  </si>
  <si>
    <t>非税收入执收成本支出-运转</t>
  </si>
  <si>
    <t>人员经费</t>
  </si>
  <si>
    <t>税务局</t>
  </si>
  <si>
    <t>全局实有在职干部人数189人，离退休人员110人，项目内容包括地方规范性津补贴、乡镇工作补贴、奖金、养老保险、职业年金、医疗保险、住房公积金、工伤保险、退休人员的生活补贴、遗属补助、丧葬费、特困救助基金等3200万元。</t>
  </si>
  <si>
    <t>税收征管专项经费（含非税收入征管经费200万元）</t>
  </si>
  <si>
    <t>项目内容包括日常征管办公费用、办公场所维修费、税费业务宣传费、纳税资料印刷费、协税护税支出、乡村振兴、党建阵地建设、妇团文化建设、信息化支出购置桌面等办公设备等共计1000万元</t>
  </si>
  <si>
    <t>溆浦县专业森林消防队伍建设  专项</t>
  </si>
  <si>
    <t>国家森林防火指挥文件国森防【2013】4号、省政府对市县政府考核细则、湘政发【2023】7号、县政府常务会议纪要【2023】19次、县委常委会议纪要[2023]32次</t>
  </si>
  <si>
    <t>应急管理局</t>
  </si>
  <si>
    <t>29人</t>
  </si>
  <si>
    <t>应急管理特岗人员意外伤害保险</t>
  </si>
  <si>
    <t>省财政厅函、省应急厅函[2019]468号</t>
  </si>
  <si>
    <t>全县共350人，     458元/人</t>
  </si>
  <si>
    <t>应急能力建设</t>
  </si>
  <si>
    <t>市对县2024年度安全生产和消防工作考核</t>
  </si>
  <si>
    <t>依据在市对县的考核细则中，细则打印了一份总的。</t>
  </si>
  <si>
    <t>矿山救援及训练   培训</t>
  </si>
  <si>
    <t>国家矿山救护规程</t>
  </si>
  <si>
    <t>1、氢氧化钙每季度定制更新一次；参加国家救援队伍专业训练，并接受省考核；
2、我县井下矿有大河矿业，目前已取得采矿可证。</t>
  </si>
  <si>
    <t>金正锰业公司尾矿库水毁应急抢险工程</t>
  </si>
  <si>
    <t>主要领导指示件</t>
  </si>
  <si>
    <t>2023年7月6日暴雨水毁后抢险工程65万元。2024年7月暴雨水毁应急抢险工程10万元。</t>
  </si>
  <si>
    <t>应急管理专项资金</t>
  </si>
  <si>
    <t>包含宣传教育培训及打非治违，安全生产专项 整治，地质灾害防治与救援专项经费，治本攻坚三年 行动，安全守底专项，事故调查与评估，安全隐患“专家会诊”，举报奖励专项 经费，防汛抗旱专项 经费，县安委办工作 经费，烟花爆竹稽查大队工作经费，县安全生产巡查组工作经费，工贸行业矿山淘汰关闭退出经费，应急指挥中心 电费，县应急指挥中心工作经费，自然灾害综合  风险普查，森林防火，应急管理综合行政执法专项经费，城乡居民自然灾害责任保险，移动云业务（全县应急短信群发）</t>
  </si>
  <si>
    <t>56人</t>
  </si>
  <si>
    <t>四煤矿及电解锰矿企业补亏</t>
  </si>
  <si>
    <t>2019年县人民政府常务会议纪要第39次</t>
  </si>
  <si>
    <t>煤炭事务中心</t>
  </si>
  <si>
    <t>五矿工资及养老保险、医保、运转经费</t>
  </si>
  <si>
    <t>国有煤炭企业关闭改制后续安置费抚恤费</t>
  </si>
  <si>
    <t>国有煤矿改制抚恤费、安置费</t>
  </si>
  <si>
    <t>特殊人员待遇（刘永建）</t>
  </si>
  <si>
    <t>刘永建退休工资补差</t>
  </si>
  <si>
    <t>产业发展基金</t>
  </si>
  <si>
    <t>包含中小企业发展</t>
  </si>
  <si>
    <t>产业开发区管理委员会</t>
  </si>
  <si>
    <t>红花园历年项目欠付工程款</t>
  </si>
  <si>
    <t>溆政函【2019】40号</t>
  </si>
  <si>
    <t>湖南红花园投资开发有限公司</t>
  </si>
  <si>
    <t>溆浦产业开发区调区扩区及环境影响跟踪评价工作费用</t>
  </si>
  <si>
    <t>溆浦县人民政府常务会议纪要2020第50次</t>
  </si>
  <si>
    <t>总合同价为350万元，已支付86万，2024年预算数132万元，本年度申报132万元。</t>
  </si>
  <si>
    <t>招商引资专项经费</t>
  </si>
  <si>
    <t>包含招商引资及怀化国际陆港建设项目经费，2025年省级“港洽周”、市级“怀商大会”等招商活动，入规企业奖励及限上企业统计补助和培训及线下抽样调查样本企业统计补助和培训，健康产业博览会、湖南省食品博览会、农产品产销对接会， 电子商务发展及参展，招商引资和外贸产业引导资金，外贸产业发展工作经费，大数据招商，全球湘商大会</t>
  </si>
  <si>
    <t>商务局</t>
  </si>
  <si>
    <t>安置补偿款</t>
  </si>
  <si>
    <t>用于商业物管办职工
安置补偿、商业总公司商都宾馆拆除补偿款、商业物管办职工基本养老保险安置款、商业物管办划拨土地补偿款</t>
  </si>
  <si>
    <t>商业企业改制事务中心</t>
  </si>
  <si>
    <t>消防救援大队专项经费</t>
  </si>
  <si>
    <t>包含人员基本保障支出，人身意外伤害险、重大疾病险，抢险救援专项经费，装备采购，高危补贴等</t>
  </si>
  <si>
    <t>消防救援大队</t>
  </si>
  <si>
    <t>重大项目前期工作</t>
  </si>
  <si>
    <t>溆政办函[2024]3号文件</t>
  </si>
  <si>
    <t>发展和改革局</t>
  </si>
  <si>
    <t>政策性粮食贷款挂账利息补贴</t>
  </si>
  <si>
    <t>湘财预[2021]188号</t>
  </si>
  <si>
    <t>应急成品粮储备</t>
  </si>
  <si>
    <t>《怀化市人民政府办公室关于规范成品粮储备管理有关事项的通知》（怀政办函〔2022〕20号）、2022年县政府第17次常务会议纪要、关于调整应急成品粮储备费用标准的请示</t>
  </si>
  <si>
    <t>发展和改革专项经费</t>
  </si>
  <si>
    <t>包含社会信用体系建设工作，成本监审和农本调查工作，价格监测工作，价格认定工作，节能监察工作，节能审查工作经费，粮食执法督查和统计调查，粮食应急体系建设，粮油质量检验经费，粮油质量检验经费，易地扶贫搬迁后续帮扶工作经费</t>
  </si>
  <si>
    <t>县储粮利费补贴及轮换亏损</t>
  </si>
  <si>
    <t>溆政办发（2021）25号</t>
  </si>
  <si>
    <t>卢峰国家粮食储备库有限公司</t>
  </si>
  <si>
    <t>1、保管利、费补贴95.51万元，保管费用：100元/吨/年*5000吨=50万元，利息补贴：13011250*3.45%*365/360=45.51万元。           2、轮换费用补贴13.5万元（1500吨*90元/吨=13.5万元）。                               3、轮换价差75万元，（收购价2900元/吨-销售价2400元/吨）*1500吨=75万元。                 4、拍卖手续费0.29万元（1500吨*2400元/吨*0.0008=0.29万元）。                         5、定额损耗6.53万元（1500吨*1.5%*2900元/吨=6.53万元）</t>
  </si>
  <si>
    <t>临储粮利费及处置补贴</t>
  </si>
  <si>
    <t>2021年第8次县委党委会会议纪要、溆粮联[2024]9号。　　　</t>
  </si>
  <si>
    <t>1、保管利、费补贴9.51万元，保管费用：100元/吨/12*500吨*12个月=5万元，利息补贴：1290000*3.45%*365/360=4.51万元。            2、轮换费用补贴5万元（500吨*100元/吨=5万元）。                                         3、轮换价差29万元：（收购价2580元/吨-销售价2000元/吨）*500吨=29万元。                    4、拍卖手续费0.08万元（500吨*2000元/吨*0.0008=0.08万元）。                          5、检验费0.42万元（省质检中心检验费）。                     6、处置费用0.5万元（监管人员差旅费用）。</t>
  </si>
  <si>
    <t>易地扶贫搬迁后续帮扶工作经费</t>
  </si>
  <si>
    <t>1、怀化市财政局关于进一步加强全市易地扶贫搬迁后续帮扶工作财政保障力度的通知（怀财农[2022]64号）；
2、怀化市易地扶贫搬迁后续扶持工作联席会议办公室关于印发《2024年度怀化市“十四五”易地扶贫搬迁后续扶持工作成效考核办法》的通知（怀易迁后扶办[2024]3号）</t>
  </si>
  <si>
    <t>易地扶贫搬迁后续帮扶工作联席会议办公室</t>
  </si>
  <si>
    <t>用于全县易地扶贫搬迁后续帮扶工作的组织、协调、督促、考核，确保易地扶贫搬迁后续帮扶各项工作顺利有序开展的工作经费。</t>
  </si>
  <si>
    <t>省十三五易地扶贫搬迁项目</t>
  </si>
  <si>
    <t>2120399</t>
  </si>
  <si>
    <t>503</t>
  </si>
  <si>
    <t>低庄污水处理</t>
  </si>
  <si>
    <t>住房和城乡建设局</t>
  </si>
  <si>
    <t>根据特许经营权协议，污水处理单价为1.6元每立方米，每天预计5000立方米，每年292万元，据实结算。2023年安排财政预算204，2024年安排财政预算204，欠176万元。加上2025年运转292万元，2025年共需申报468万元。</t>
  </si>
  <si>
    <t>30201</t>
  </si>
  <si>
    <t>501</t>
  </si>
  <si>
    <t>协管员工资及保险费</t>
  </si>
  <si>
    <t>协管员劳务合同</t>
  </si>
  <si>
    <t>2024年3月污水处理由执法局移交至住建局，其中2名协管员戴中华和荆继洋劳动关系转入住建局，2024年5-12月预算5.28万，1-4月在执法局发放，2025年需工资及保险费8.19万元</t>
  </si>
  <si>
    <t>溆浦县污泥处置费</t>
  </si>
  <si>
    <t>根据采购合同</t>
  </si>
  <si>
    <t>2023年3月-2025年3月2年合同，按合同321元每吨，溆浦大概150吨每月，57.8万每年；污水处理二厂368.6吨每月，142万元，共199.8万元。</t>
  </si>
  <si>
    <t>溆浦县乡镇污水PPP项目政府付费</t>
  </si>
  <si>
    <t>溆常发[2021]12号</t>
  </si>
  <si>
    <t>PPP项目合作协议，根据9月19日政府常务会议精神，付费由财政、审计、住建按绩效考核据实结算。1、厂区部分可行性缺口补助：[2.97元/t*46223.892万吨(27年总污水量）-46223.892万吨*1元/t-1740.441万元（增值税返还）]/27年=3308.1713万元2、管网部分可行性缺口补助：297.57km*1.754万元/km（管网长度*每年的运营费用）+42487.61万元（管网部分投资金额，不含利息）按6.5%的全周期收益率/27年=4881万元。每年需支付8191万元。2024年财政预算4000万元，拨付200万元，尚欠3800万元。2025年需安排预算12382万元。</t>
  </si>
  <si>
    <t>夏家溪水体常态化管护</t>
  </si>
  <si>
    <t>政府采购合同</t>
  </si>
  <si>
    <t>2022年中标三年合同价298.8万元，每年99.6万元。</t>
  </si>
  <si>
    <t>长冲口水体常态化管护</t>
  </si>
  <si>
    <t>已上会，尚未出具会议纪要</t>
  </si>
  <si>
    <t>房地产处遗工作经费</t>
  </si>
  <si>
    <t>政府专题会议纪要【2023】第3次</t>
  </si>
  <si>
    <t>根据专题会议纪要精神，原则同意解决2023年房地产处遗工作经费10万元，2024年另行安排10万元工作经费。2023年预算为0，2025年累计申报工作经费20万元</t>
  </si>
  <si>
    <t>住建专项经费</t>
  </si>
  <si>
    <t>用于燃气和消防安全专项整治、“工改”工作、自建房专项整治等</t>
  </si>
  <si>
    <t>15人</t>
  </si>
  <si>
    <t>房屋建筑和市政设施普查工作经费</t>
  </si>
  <si>
    <t>领导批示件、常委会议纪要[2021]32号</t>
  </si>
  <si>
    <t>领导批示件，据实结算，常委会议纪要[2021]32号，总支出400万元，2021年拨100万元,2022年拨70万元,2023年拨70万元，欠拨170万元。2024年预算70万元，2025年申报余款100万元。杨廉喜县长签字请财政据实安排。</t>
  </si>
  <si>
    <t>纬八路西段（菲芽幼儿园段）用地报批经费</t>
  </si>
  <si>
    <t>经县自然资源局测算，该项目用地报批需土地价款150万元。2024年年初预算120万元，土地价款150万元，无法用于支付，恳请增加预算30万元。</t>
  </si>
  <si>
    <t>白蚁防治费</t>
  </si>
  <si>
    <t>财政部发展改革委关于清理规范一批行政事业性收费有关政策的通知</t>
  </si>
  <si>
    <t>住房保障服务中心</t>
  </si>
  <si>
    <t>财政部发展改革委关于清理规范一批行政事业性收费有关政策的通知：（包含白蚁防治）取消、停征或减免上述行政事业性收费后，有关部门和单位依法履行管理职能所需相关经费，由同级财政预算予以保障，不得影响依法履行职责。</t>
  </si>
  <si>
    <t>溆浦县城北学校配套设施建设项目</t>
  </si>
  <si>
    <t>屈原大道一期安置区</t>
  </si>
  <si>
    <t>淡储补贴</t>
  </si>
  <si>
    <t>溆浦县人民政府常务会议纪要[2016]第15次；2022年第16次常务会议纪要</t>
  </si>
  <si>
    <t>供销合作联合社</t>
  </si>
  <si>
    <t>安排农资冬储贴息资金30万元，由县供销合作社与县财政局制定财政贴息管理办法</t>
  </si>
  <si>
    <t>“三社合一”村级供销社建设</t>
  </si>
  <si>
    <t>溆浦县人民政府常务会议纪要[2016]第15次</t>
  </si>
  <si>
    <t>14</t>
  </si>
  <si>
    <t>恢复现有乡镇供销合作社先行试点，开办经费实行以奖代补5万元/个，村级网点建设实行以奖代补1万元、个</t>
  </si>
  <si>
    <t>供销社综合改革</t>
  </si>
  <si>
    <t>由县财政安排县供销合作社综合改革工作经费20万元</t>
  </si>
  <si>
    <t>维护稳定项目</t>
  </si>
  <si>
    <t>本系统内部下岗2000多名职工的安扶工作</t>
  </si>
  <si>
    <t>财政全额拨款单位工会经费</t>
  </si>
  <si>
    <t>湘政办发〔2018〕43号文件第四条</t>
  </si>
  <si>
    <t>总工会</t>
  </si>
  <si>
    <t>档案保护和信息化建设经费</t>
  </si>
  <si>
    <t>中办发[2014]15号、湘办发[2014]29号、怀档发[2009]11号、怀档发[2013]17号、湘办[2021]22号</t>
  </si>
  <si>
    <t>档案馆</t>
  </si>
  <si>
    <t>县档案馆运行费</t>
  </si>
  <si>
    <t>用于日常运行和办公电费</t>
  </si>
  <si>
    <t>安保、卫生保洁两名：劳务工资13万元；空调(暖通系统）运行监测、维护费：3.5万元；电梯运行监测、维护费：0.6万元；设施设备更换、运行监测、维护费：0.4万元；温湿度自控系统维护费：0.9万元；综合档案馆线路维护维修费：1万元；监控系统维护维修费：0.65万元；桶装水费：0.85万元；综合档案馆大楼外墙清洗费：1万元；大楼办公美化绿植费：1万元；办公大楼维护维修费1.9万元；网络维护费1.2万元。</t>
  </si>
  <si>
    <t>科技馆运维经费</t>
  </si>
  <si>
    <t>科学技术协会</t>
  </si>
  <si>
    <t>34万元/年</t>
  </si>
  <si>
    <t>科普专项经费</t>
  </si>
  <si>
    <t>纲要办发[2016]3号</t>
  </si>
  <si>
    <t>95万*1元人/年</t>
  </si>
  <si>
    <t>502</t>
  </si>
  <si>
    <t>科技研发和创新经费</t>
  </si>
  <si>
    <t>溆办〔2023〕12号、溆政办发〔2022〕14号、溆考办发〔2024〕1号、溆考办发〔2024〕2号和湘科发〔2024〕86号、《中华人民共和国科学技术进步法》</t>
  </si>
  <si>
    <t>科学技术局</t>
  </si>
  <si>
    <t>辰溪只有61，是否压减</t>
  </si>
  <si>
    <t>政策性鹅养殖保险</t>
  </si>
  <si>
    <t>溆财采计（2023）209号</t>
  </si>
  <si>
    <t>畜牧水产事务中心</t>
  </si>
  <si>
    <t>数量18万羽*3.84元/羽</t>
  </si>
  <si>
    <t>肉牛养殖保险</t>
  </si>
  <si>
    <t>溆浦县畜牧水产事务中心文件《关于申请肉牛保险补贴资金的请示》2022年8月23日</t>
  </si>
  <si>
    <t>数量1000头*105/头</t>
  </si>
  <si>
    <t>动物防疫检疫</t>
  </si>
  <si>
    <t>用于常规动物防疫、动物检疫、农产品质量安全检测等</t>
  </si>
  <si>
    <t>生猪“保险+期货”</t>
  </si>
  <si>
    <t>太平洋财险溆浦支公司</t>
  </si>
  <si>
    <t>县级配套比例20%</t>
  </si>
  <si>
    <t>能繁母猪</t>
  </si>
  <si>
    <t>湘财金【2024】1号</t>
  </si>
  <si>
    <t>人保财险、太平洋财险</t>
  </si>
  <si>
    <t>县级配套比例10%。其中人保财险25万，太平洋财险4万。</t>
  </si>
  <si>
    <t>育肥猪</t>
  </si>
  <si>
    <t>县级配套比例10%。其中人保财险99万，太平洋财险29万。（由于2023年年底县级配套资金保险公司未请款，资金整合，导致2023年资金用了2024年指标20万元）</t>
  </si>
  <si>
    <t>溆浦鹅保种经费</t>
  </si>
  <si>
    <t>《畜牧法》第二章第十条规定：国家建立畜禽遗传资源保护制度。各级人民政府应当采取措施，加强畜禽遗传资源保护，畜禽遗传资源保护经费列入财政预算。</t>
  </si>
  <si>
    <t>湖南鸿羽鹅业发展有限公司</t>
  </si>
  <si>
    <t>省农业厅下达我县保种任务，家系需保种溆浦鹅72个家系（每个家系1公鹅3母鹅，共有公鹅72羽、母鹅216羽），经测算全年需经费65万元</t>
  </si>
  <si>
    <t>黔邵花猪保种经费</t>
  </si>
  <si>
    <t>怀化严科农牧有限公司</t>
  </si>
  <si>
    <t>省农业厅下达我县黔邵花猪保种任务，需保核心母猪100头以上、公猪12头，经测算全年需经费60万元左右</t>
  </si>
  <si>
    <t>屠宰环节病死猪无害化处理补贴资金</t>
  </si>
  <si>
    <t>湘财农函【2016】11号省财政厅文件、财建【2011】599号文件</t>
  </si>
  <si>
    <t>1.金中定点屠宰场
2.永丰食品有限公司江口镇定点屠宰点</t>
  </si>
  <si>
    <t>全县现有2家屠宰场（点）：卢峰镇、大江口镇，人口分别为21万和6.43万，按2人一年一头猪计算 ，将消耗137156.5头，一头猪三腺去除标准为1.5公斤，全部三腺物重量为205734.8公斤，按90公斤折算为一头猪标准，共2286头，每头猪补贴标准880元，共计880*2286=201.168万元。</t>
  </si>
  <si>
    <t>衔接资金（溆水灌区公益性水利工程维修养护项目）</t>
  </si>
  <si>
    <t>中共溆浦县委常委办公会会议纪要〔2016〕4号；2016年第9次县政府常务会议纪要；中共溆浦县委员会书记专题会议纪要〔2024〕6号</t>
  </si>
  <si>
    <t>溆水灌区管理中心</t>
  </si>
  <si>
    <t>完成灌区范围内枢纽工程的维修养护，库区垃圾清理；渠系工程的维修养护、主要建筑物除险加固、水闸及信息化系统设备购置、运转、维护。中共溆浦县委员会书记专题会议纪要〔2024〕6号:安排溆水灌区每年200万元水利设施维修养护经费。</t>
  </si>
  <si>
    <t>溆水灌区工作经费</t>
  </si>
  <si>
    <t>参照近几年的运转经费支出情况，我中心需刚性支出104.5万元（办公费、水电费、邮电费8.4万元；党组织活动费4万元；差旅费、租车费38万元；人员类开支32.2万元；物业费、维修劳务费1.5万元；乡村振兴5.5万元；工会、其他支出12.8万元；对个人和家庭的补助2.1万元）</t>
  </si>
  <si>
    <t>千工坝灌区人员工资及附加</t>
  </si>
  <si>
    <t>1.湘水办[2017]100号,2.县政府第65次常务会议,关于对“三库一坝有关工作”的会议安排。</t>
  </si>
  <si>
    <t>千工坝灌区事务所</t>
  </si>
  <si>
    <t>为确保千工坝灌区事务所正常运转</t>
  </si>
  <si>
    <t>溆浦南站广场管理维护经费</t>
  </si>
  <si>
    <t>北斗溪镇人民政府</t>
  </si>
  <si>
    <t>夜间巡逻队员工资</t>
  </si>
  <si>
    <t>县级批复报告</t>
  </si>
  <si>
    <t>卢峰镇人民政府</t>
  </si>
  <si>
    <t>1.大队长、副大队长2人*900/月*12月＝21600元；2.中队长6人*800/月*12月＝57600元；3.队员37人*600元/人*12月＝266400元，三项共计34.56万元</t>
  </si>
  <si>
    <t>卢峰镇“一部一站”紧密协作建设经费</t>
  </si>
  <si>
    <t>中共溆浦县委员会书记专题会议纪要〔2024〕9号</t>
  </si>
  <si>
    <t>卢峰镇“一部一站”紧密协作建设</t>
  </si>
  <si>
    <t>社区禁毒专干经费</t>
  </si>
  <si>
    <t>县级政府常务会会议纪要</t>
  </si>
  <si>
    <t>2025度工信系统国有改制企业留守人员安置费</t>
  </si>
  <si>
    <t>2015年3月2日县政府召开的第34次常务会议纪要（[2015]第3次）和溆政发 [2016]6号文件</t>
  </si>
  <si>
    <t>工业和信息化局</t>
  </si>
  <si>
    <t>2025年度春节企业慰问金</t>
  </si>
  <si>
    <t>根据2023年9月18日关于申请慰问企业工作经费的报告</t>
  </si>
  <si>
    <t>对企业补助专项经费</t>
  </si>
  <si>
    <t>包含2025年规上企业统计联网台账建设工作经费，2025年度工业统计工作经费，2025年“四上”企业入规奖补资金，溆浦中小企业服务平台运营工作经费，</t>
  </si>
  <si>
    <t>溆浦产业开发区江口片区化工园区认定工作相关工作经费</t>
  </si>
  <si>
    <t>2024.5.7请示报告</t>
  </si>
  <si>
    <t>东新矿业有限公司污染场地修复治理经费</t>
  </si>
  <si>
    <t>2024.5.10请示报告</t>
  </si>
  <si>
    <t>智慧溆浦后续整体运维服务（移动公司）</t>
  </si>
  <si>
    <t>【2022】第22次政府常务会议纪要
【2023】3号县委常委会议经要</t>
  </si>
  <si>
    <t>1、2024年已纳入财政预算341.9万元，未纳入预算341.9万元；2、2025年度合同金额683.8万元；合计金额1025.7万元。本次申请纳入2025年度财政预算1025.7万元</t>
  </si>
  <si>
    <t>运维费，网络租金</t>
  </si>
  <si>
    <t>拨预算执行审计专项经费</t>
  </si>
  <si>
    <t>《中华人民共和国审计法》、《审计法实施条例》</t>
  </si>
  <si>
    <t>审计局</t>
  </si>
  <si>
    <t>政府投资审计 工作费</t>
  </si>
  <si>
    <t>拨审计人员专项经费</t>
  </si>
  <si>
    <t>溆浦县人民政府常务会议纪要【2017】第六次、溆浦县人民政府常务会议纪要【2018】第24次</t>
  </si>
  <si>
    <t>工商业联合会专项经费</t>
  </si>
  <si>
    <t>包含考察调研经费，教育培训经费，溆浦县民营企业服务中心工作经费</t>
  </si>
  <si>
    <t>工商业联合会</t>
  </si>
  <si>
    <t>民主党派专项经费</t>
  </si>
  <si>
    <t>包含陈列馆日常维护及开支，义诊、支教助学开支，参政议政调研及民主监督工作</t>
  </si>
  <si>
    <t>农工党委</t>
  </si>
  <si>
    <t>党校专项经费</t>
  </si>
  <si>
    <t>包含教师进修培训费，教师进修培训费，图书资料费，科研经费，主体班培训</t>
  </si>
  <si>
    <t>中国共产党委员会党校</t>
  </si>
  <si>
    <t>老教学楼拆除</t>
  </si>
  <si>
    <t>已经会同财政部门进行了概算，正在准备上会研究。</t>
  </si>
  <si>
    <t>党校学员宿舍和门卫室维修改造</t>
  </si>
  <si>
    <t>已经会同财政部门进行了概算，正在准备上常委会。</t>
  </si>
  <si>
    <t>多规合一村庄规划编制工作</t>
  </si>
  <si>
    <t>《中共中央国务院关于建立国土空间规划体系并监督实施的若干意见》（中发〔2019〕18号）</t>
  </si>
  <si>
    <t>自然资源局</t>
  </si>
  <si>
    <t>项目前期工作经费</t>
  </si>
  <si>
    <t>包含溆浦县2025年度国有建设用地供应计划编制费，2024年国土变更调查日常变更工作技术服务费，2024年自然资源铁塔视频监测技术服务费，县蜡烛形矿区饰面用花岗岩矿地质勘查，地质灾害技术支撑服务费，玻璃用石英砂岩矿专项规划及地质勘查项目)，舒溶溪乡舒溶溪村建筑石料用灰岩矿等十二个矿区地质勘查项目，耕地恢复技术服务费，永久基本农田划定成果核实处置工作，耕地保护国土空间专项和耕地保护一张图编制工作技术服务费）</t>
  </si>
  <si>
    <t>2024年地质灾害隐患点群策群防员误工补助、监测报警设备和汛期值班补助及汛期应急处置</t>
  </si>
  <si>
    <t>湘政发〔2018〕12号、湘国土资发〔2017〕38号、怀政办发〔2012〕30号、《湖南省自然资源厅关于加强中风险以上斜坡单元地质灾害防治工作的紧急通知》</t>
  </si>
  <si>
    <t>地质灾害防治隐患点群测群防员误工补助：254个×2人×1200元/人+254×2×10%×600=64.01万元；高中风险斜坡沟谷单元722×2×1200=173.28万元；地质灾害监测预警设备监管补助102×2×300元=6.12；
乡镇地灾防治值班及巡查费：254×600元/个=15.24万元；应急处置65万元"</t>
  </si>
  <si>
    <t>2022年度国土空间规划城市体检评估工作</t>
  </si>
  <si>
    <t>《关于开展2022年度国土空间规划城市体检评估工作的通知》</t>
  </si>
  <si>
    <t>卢峰镇国土空间规划编制工作</t>
  </si>
  <si>
    <t>哑塘村6个试点村村庄规划成果质量提升工作</t>
  </si>
  <si>
    <t>《湖南省村庄规划质量评估技术指南》</t>
  </si>
  <si>
    <t>城乡规划成果自查自检完善工作</t>
  </si>
  <si>
    <t>《关于抓紧组织开展城乡规划成果自查自检完善工作的通知》（湘自资办发〔2021〕36 号）</t>
  </si>
  <si>
    <t>卫片执法</t>
  </si>
  <si>
    <t>湘自资办发【2024】23号</t>
  </si>
  <si>
    <t>从去年开始国家卫片从每季度一次改为一年一次，国家土地督察武汉局每年要例行督查不定期下发督察图斑。省卫片每月一次是从去年才开始启动的。任务量翻了好几倍。外业核查、整改、强拆开支巨大，去年万元杯水车薪。</t>
  </si>
  <si>
    <t>超深越界</t>
  </si>
  <si>
    <t>怀政办发【2013】5号</t>
  </si>
  <si>
    <t>我县今年已有12家矿山企业取得采矿许可证，后续还有2家企业正在补证中，2025年将对有证矿山进行超深越界测量。</t>
  </si>
  <si>
    <t>田长制工作经费</t>
  </si>
  <si>
    <t>中共溆浦县委办公室、溆浦县人民政府办公室印发的《溆浦县田长制工作实施方案》</t>
  </si>
  <si>
    <t>田长制办公室</t>
  </si>
  <si>
    <t>溆浦县现有耕地保有量67.26万亩，按1元每亩的标准计算田长制工作经费</t>
  </si>
  <si>
    <t>农村宅基地和集体建设用地房地一体确权登记</t>
  </si>
  <si>
    <t>不动产登记中心</t>
  </si>
  <si>
    <t>自然资源统一确权登记</t>
  </si>
  <si>
    <t>【2023】20号、领导批示</t>
  </si>
  <si>
    <t>林权数据库建设</t>
  </si>
  <si>
    <t>【2024】第8号、领导批示</t>
  </si>
  <si>
    <t>2130212</t>
  </si>
  <si>
    <t>思蒙国家湿地公园管护巡查</t>
  </si>
  <si>
    <t>用于湿地公园巡护巡查、巡护艇养护、中南林学院大江口旧址校史陈列室维护等</t>
  </si>
  <si>
    <t>思蒙国家湿地公园管理处</t>
  </si>
  <si>
    <t>溆浦思蒙国家湿地公园湿地巡护巡查成本提高，管护任务难度增大。其中：
1、共有专职巡护员保洁员16人；
2、根据管理的需要和场地条件要求，现有的三个湿地保护管理站需购置办公设备、巡护设备和其他设备等；
3、4座基站铁塔综合和运营保障服务费，11个监测设备电表电费。
现需增加预算20万元。</t>
  </si>
  <si>
    <t>专项</t>
  </si>
  <si>
    <t>中共溆浦县委书记专题会议纪要[2020]9号</t>
  </si>
  <si>
    <t>中共委网络安全和信息化委员会办公室</t>
  </si>
  <si>
    <t>网络宣传和引导，保障网络安全维护及网络信息监管运转，网络舆情监测、处置；网评员队伍建设、舆情引导；网络执法队伍建设。</t>
  </si>
  <si>
    <t>网信专项</t>
  </si>
  <si>
    <t>信息安全专项</t>
  </si>
  <si>
    <t>中共溆浦县委常委会会议纪要[2022]12号</t>
  </si>
  <si>
    <t>会议纪要（中共溆浦县委常委会会议纪要[2022]12号）自媒体管理系统、网评管理系统、网信专网接入。</t>
  </si>
  <si>
    <t>融媒体专项</t>
  </si>
  <si>
    <t>用于设备购置、新闻采编和外宣、节目购置、新媒体平台运行、红网云融媒体平台维护、新湖南云溆浦频道系统维护、无线电台等</t>
  </si>
  <si>
    <t>融媒体中心</t>
  </si>
  <si>
    <t>2013602</t>
  </si>
  <si>
    <t>史志专项工作经费</t>
  </si>
  <si>
    <t>用于党史联络组工作、《溆水》杂志、《怀化党委工作纪实溆浦卷》、《怀化年鉴溆浦篇》、《溆浦年鉴》、扶贫志、《邓乾元烈士传》、申报省级教育基地等</t>
  </si>
  <si>
    <t>史志研究室</t>
  </si>
  <si>
    <t>人工影响天气工资经费</t>
  </si>
  <si>
    <t>《湖南省人民政府办公厅关于推进人工影响天气工作高质量发展的实施意见》（湘政办发〔2021〕55号）</t>
  </si>
  <si>
    <t>气象局</t>
  </si>
  <si>
    <t>增雨火箭弹20发7万，人工增雨作业费用5万</t>
  </si>
  <si>
    <t>机构改革专项经费</t>
  </si>
  <si>
    <t>包含域名运行费，机构编制核查工作经费，机构改革工作经费</t>
  </si>
  <si>
    <t>委编办</t>
  </si>
  <si>
    <t>妇女事业发展专项经费</t>
  </si>
  <si>
    <t>溆办发【2018】10号</t>
  </si>
  <si>
    <t>妇联</t>
  </si>
  <si>
    <t xml:space="preserve">“美家美妇齐动员·共建共享新溆浦”  </t>
  </si>
  <si>
    <t>中共溆浦县委常委会会议纪要【2021】47号</t>
  </si>
  <si>
    <t>2022至2024年工作经费按照每年20万元由财政解决</t>
  </si>
  <si>
    <t>木温公路建设占地补偿资金</t>
  </si>
  <si>
    <t>观音阁镇人民政府</t>
  </si>
  <si>
    <t>均坪镇村级塌陷农田补偿款</t>
  </si>
  <si>
    <t>溆浦县人民政府县长办公会议纪要【1999】16号</t>
  </si>
  <si>
    <t>均坪镇人民政府</t>
  </si>
  <si>
    <t>按上年预算延续溆财企指【2022】0127号</t>
  </si>
  <si>
    <t>溆浦县人民政府常务会议纪要【2016】第2次</t>
  </si>
  <si>
    <t>溆浦县人民政府专题会议纪要【2018】第25次</t>
  </si>
  <si>
    <t>国库金库维护及临时人员支出</t>
  </si>
  <si>
    <t>历年测算安排</t>
  </si>
  <si>
    <t>人民银行</t>
  </si>
  <si>
    <t>包含2024、2025年度国家生态功能区县域农村环境质量第三方监测项目，水源保护区国土空间规划编制，水源保护区基础信息和构建物调查，水源地环境状况评估</t>
  </si>
  <si>
    <t>怀化市生态环境局分局</t>
  </si>
  <si>
    <t>生态环保专项工作经费</t>
  </si>
  <si>
    <t>包含突出生态环境问题整改强化督查工作，国家重点生态功能区考核工作，农村环境整治工作经费，排污许可工作专项经费，溆浦县入河排污口全覆盖工作排查整治，溆浦县空气创建工作，非道路移动机械尾气抽测，溆浦县红阳片锰污染状况调查</t>
  </si>
  <si>
    <t>农村环境整治</t>
  </si>
  <si>
    <t>溆政发〔2021〕2号</t>
  </si>
  <si>
    <t>卢锋镇岩湾村污水处理站及污水收集管网尾款20.8万元，
卢峰镇马田坪村污水收集管网污水沟渠治理改造29.54万元。</t>
  </si>
  <si>
    <t>农村生活污水治理</t>
  </si>
  <si>
    <t>溆政发[2021]2号</t>
  </si>
  <si>
    <t>卢峰镇新坪村污水处理站及污水收集管网73.74万元，
卢峰镇车头村污水处理站及污水收集管网87.9万元，卢峰镇太坪村太坪村污水处理站及污水收集管网33万元，龙潭镇石湾村污水沟渠治理改造20.8万元，深子湖镇葡萄溪村等污治理24.56万元。</t>
  </si>
  <si>
    <t>2025年完成村100个村的农村生活污水治理，治理经费50万元/村。</t>
  </si>
  <si>
    <t>环卫巡查车辆运转经费</t>
  </si>
  <si>
    <t>历年延续项目</t>
  </si>
  <si>
    <t>城市管理事务中心</t>
  </si>
  <si>
    <t>计生协会专项经费</t>
  </si>
  <si>
    <t>用于会员之家、诚信计生宣传、5.29主题活动日、基层群众示范创建等工作</t>
  </si>
  <si>
    <t>计划生育协会</t>
  </si>
  <si>
    <t>11人</t>
  </si>
  <si>
    <t>招商引资奖励：鼓励湘商回归和返乡创业</t>
  </si>
  <si>
    <t>溆发【2023】2号</t>
  </si>
  <si>
    <t>小横垅乡人民政府</t>
  </si>
  <si>
    <t>溆发【2023】2号第六条</t>
  </si>
  <si>
    <t>2120303</t>
  </si>
  <si>
    <t>付龙潭辖区内省道 县道等公益事业占地补偿资金（附报告）</t>
  </si>
  <si>
    <t>龙潭镇人民政府</t>
  </si>
  <si>
    <t>龙潭镇、黄茅园镇、葛竹坪镇、龙庄湾乡</t>
  </si>
  <si>
    <t>兑现2023年度和2024年度的龙潭辖区内省道 县道等公益事业占地补偿资金</t>
  </si>
  <si>
    <t>特殊津补贴（补助）</t>
  </si>
  <si>
    <t>项目建设（在建）</t>
  </si>
  <si>
    <t>003003001 学前教育幼儿资助</t>
  </si>
  <si>
    <t>项目前期工作经费第三方技术服务费，购买服务费</t>
  </si>
  <si>
    <t>003003002 城乡义务教育生均公用经费</t>
  </si>
  <si>
    <t>003003002001 小学</t>
  </si>
  <si>
    <t>指标统筹项目（往年）</t>
  </si>
  <si>
    <t>003003002002 初中</t>
  </si>
  <si>
    <t>003003003 义务教育阶段特殊教育学校和随班就读残疾学生生均公用经费</t>
  </si>
  <si>
    <t>专项项目类（考核）</t>
  </si>
  <si>
    <t>003003004 义务教育免费提供教科书</t>
  </si>
  <si>
    <r>
      <rPr>
        <sz val="10.5"/>
        <rFont val="DejaVu Sans"/>
        <charset val="134"/>
      </rPr>
      <t> </t>
    </r>
    <r>
      <rPr>
        <sz val="10.5"/>
        <rFont val="宋体"/>
        <charset val="134"/>
      </rPr>
      <t>创标项目类</t>
    </r>
  </si>
  <si>
    <t>003003005 家庭经济困难学生生活补助</t>
  </si>
  <si>
    <t>专项经费</t>
  </si>
  <si>
    <t>003003005001 小学</t>
  </si>
  <si>
    <t>统管单位经费</t>
  </si>
  <si>
    <t>003003005002 初中</t>
  </si>
  <si>
    <t>003003006 普通高中学生资助</t>
  </si>
  <si>
    <t>项目建设遗留问题</t>
  </si>
  <si>
    <t>003003006001 家庭经济困难学生国家助学金</t>
  </si>
  <si>
    <t>003003006002 免除家庭经济困难学生学杂费</t>
  </si>
  <si>
    <t>大事要事</t>
  </si>
  <si>
    <t>003003006003 免费家庭经济困难学生教科书费</t>
  </si>
  <si>
    <t>部门一般支出</t>
  </si>
  <si>
    <t>003003007 中职教育学生资助</t>
  </si>
  <si>
    <t>003003007001 家庭经济困难学生国家助学金</t>
  </si>
  <si>
    <t>003003007002 农村、涉农专业和家庭经济困难学生免学费</t>
  </si>
  <si>
    <t>003003007003 国家奖学金</t>
  </si>
  <si>
    <t>003003008 农村义务教育学生营养改善计划</t>
  </si>
  <si>
    <t>003003009 博物馆、纪念馆免费开放补助和公共美术馆、图书馆、文化馆站免费开放补助</t>
  </si>
  <si>
    <t>003003010 困难群众救助</t>
  </si>
  <si>
    <t>003003010001 最低生活保障</t>
  </si>
  <si>
    <t>003003010002 特困人员救助供养</t>
  </si>
  <si>
    <r>
      <rPr>
        <sz val="10"/>
        <rFont val="Nimbus Roman"/>
        <charset val="134"/>
      </rPr>
      <t xml:space="preserve">003003010003 </t>
    </r>
    <r>
      <rPr>
        <sz val="10"/>
        <rFont val="宋体"/>
        <charset val="134"/>
      </rPr>
      <t>特殊儿童群体基本生活保障</t>
    </r>
  </si>
  <si>
    <r>
      <rPr>
        <sz val="10"/>
        <rFont val="Nimbus Roman"/>
        <charset val="134"/>
      </rPr>
      <t xml:space="preserve">003003010004 </t>
    </r>
    <r>
      <rPr>
        <sz val="10"/>
        <rFont val="宋体"/>
        <charset val="134"/>
      </rPr>
      <t>临时救助</t>
    </r>
  </si>
  <si>
    <r>
      <rPr>
        <sz val="10"/>
        <rFont val="Nimbus Roman"/>
        <charset val="134"/>
      </rPr>
      <t xml:space="preserve">003003010005 </t>
    </r>
    <r>
      <rPr>
        <sz val="10"/>
        <rFont val="宋体"/>
        <charset val="134"/>
      </rPr>
      <t>流浪乞讨人员救助</t>
    </r>
  </si>
  <si>
    <t>003003011 残疾人补贴</t>
  </si>
  <si>
    <r>
      <rPr>
        <sz val="10"/>
        <rFont val="Nimbus Roman"/>
        <charset val="134"/>
      </rPr>
      <t xml:space="preserve">003003011001 </t>
    </r>
    <r>
      <rPr>
        <sz val="10"/>
        <rFont val="宋体"/>
        <charset val="134"/>
      </rPr>
      <t>困难残疾人生活补贴</t>
    </r>
  </si>
  <si>
    <r>
      <rPr>
        <sz val="10"/>
        <rFont val="Nimbus Roman"/>
        <charset val="134"/>
      </rPr>
      <t xml:space="preserve">003003011002 </t>
    </r>
    <r>
      <rPr>
        <sz val="10"/>
        <rFont val="宋体"/>
        <charset val="134"/>
      </rPr>
      <t>重度残疾人护理补贴</t>
    </r>
  </si>
  <si>
    <r>
      <rPr>
        <sz val="10"/>
        <rFont val="Nimbus Roman"/>
        <charset val="134"/>
      </rPr>
      <t xml:space="preserve">003003012 </t>
    </r>
    <r>
      <rPr>
        <sz val="10"/>
        <rFont val="宋体"/>
        <charset val="134"/>
      </rPr>
      <t>城乡居民基本养老保险</t>
    </r>
  </si>
  <si>
    <r>
      <rPr>
        <sz val="10"/>
        <rFont val="Nimbus Roman"/>
        <charset val="134"/>
      </rPr>
      <t xml:space="preserve">003003013 </t>
    </r>
    <r>
      <rPr>
        <sz val="10"/>
        <rFont val="宋体"/>
        <charset val="134"/>
      </rPr>
      <t>财政对企业职工养老保险的补助</t>
    </r>
  </si>
  <si>
    <r>
      <rPr>
        <sz val="10"/>
        <rFont val="Nimbus Roman"/>
        <charset val="134"/>
      </rPr>
      <t xml:space="preserve">003003014 </t>
    </r>
    <r>
      <rPr>
        <sz val="10"/>
        <rFont val="宋体"/>
        <charset val="134"/>
      </rPr>
      <t>财政对机关事业单位养老保险的补助</t>
    </r>
  </si>
  <si>
    <r>
      <rPr>
        <sz val="10"/>
        <rFont val="Nimbus Roman"/>
        <charset val="134"/>
      </rPr>
      <t xml:space="preserve">003003015 </t>
    </r>
    <r>
      <rPr>
        <sz val="10"/>
        <rFont val="宋体"/>
        <charset val="134"/>
      </rPr>
      <t>老年人福利补贴</t>
    </r>
  </si>
  <si>
    <r>
      <rPr>
        <sz val="10"/>
        <rFont val="Nimbus Roman"/>
        <charset val="134"/>
      </rPr>
      <t xml:space="preserve">003003016 </t>
    </r>
    <r>
      <rPr>
        <sz val="10"/>
        <rFont val="宋体"/>
        <charset val="134"/>
      </rPr>
      <t>就业见习补贴</t>
    </r>
  </si>
  <si>
    <r>
      <rPr>
        <sz val="10"/>
        <rFont val="Nimbus Roman"/>
        <charset val="134"/>
      </rPr>
      <t xml:space="preserve">003003017 </t>
    </r>
    <r>
      <rPr>
        <sz val="10"/>
        <rFont val="宋体"/>
        <charset val="134"/>
      </rPr>
      <t>优抚对象抚恤和生活补助经费</t>
    </r>
  </si>
  <si>
    <r>
      <rPr>
        <sz val="10"/>
        <rFont val="Nimbus Roman"/>
        <charset val="134"/>
      </rPr>
      <t xml:space="preserve">003003018 </t>
    </r>
    <r>
      <rPr>
        <sz val="10"/>
        <rFont val="宋体"/>
        <charset val="134"/>
      </rPr>
      <t>义务兵优待金</t>
    </r>
  </si>
  <si>
    <r>
      <rPr>
        <sz val="10"/>
        <rFont val="Nimbus Roman"/>
        <charset val="134"/>
      </rPr>
      <t xml:space="preserve">003003019 </t>
    </r>
    <r>
      <rPr>
        <sz val="10"/>
        <rFont val="宋体"/>
        <charset val="134"/>
      </rPr>
      <t>退役安置支出</t>
    </r>
  </si>
  <si>
    <r>
      <rPr>
        <sz val="10"/>
        <rFont val="Nimbus Roman"/>
        <charset val="134"/>
      </rPr>
      <t xml:space="preserve">003003020 </t>
    </r>
    <r>
      <rPr>
        <sz val="10"/>
        <rFont val="宋体"/>
        <charset val="134"/>
      </rPr>
      <t>城乡居民基本医疗保险</t>
    </r>
  </si>
  <si>
    <r>
      <rPr>
        <sz val="10"/>
        <rFont val="Nimbus Roman"/>
        <charset val="134"/>
      </rPr>
      <t xml:space="preserve">003003021 </t>
    </r>
    <r>
      <rPr>
        <sz val="10"/>
        <rFont val="宋体"/>
        <charset val="134"/>
      </rPr>
      <t>基本公共卫生服务</t>
    </r>
  </si>
  <si>
    <t>003003022 计划生育支出</t>
  </si>
  <si>
    <r>
      <rPr>
        <sz val="10"/>
        <rFont val="Nimbus Roman"/>
        <charset val="134"/>
      </rPr>
      <t xml:space="preserve">003003022001 </t>
    </r>
    <r>
      <rPr>
        <sz val="10"/>
        <rFont val="宋体"/>
        <charset val="134"/>
      </rPr>
      <t>农村部分计划生育家庭奖励扶助</t>
    </r>
  </si>
  <si>
    <r>
      <rPr>
        <sz val="10"/>
        <rFont val="Nimbus Roman"/>
        <charset val="134"/>
      </rPr>
      <t xml:space="preserve">003003022002 </t>
    </r>
    <r>
      <rPr>
        <sz val="10"/>
        <rFont val="宋体"/>
        <charset val="134"/>
      </rPr>
      <t>全国计划生育特别扶助制度</t>
    </r>
  </si>
  <si>
    <r>
      <rPr>
        <sz val="10"/>
        <rFont val="Nimbus Roman"/>
        <charset val="134"/>
      </rPr>
      <t xml:space="preserve">003003022003 </t>
    </r>
    <r>
      <rPr>
        <sz val="10"/>
        <rFont val="宋体"/>
        <charset val="134"/>
      </rPr>
      <t>城镇独生子女父母奖励</t>
    </r>
  </si>
  <si>
    <r>
      <rPr>
        <sz val="10"/>
        <rFont val="Nimbus Roman"/>
        <charset val="134"/>
      </rPr>
      <t xml:space="preserve">003003023 </t>
    </r>
    <r>
      <rPr>
        <sz val="10"/>
        <rFont val="宋体"/>
        <charset val="134"/>
      </rPr>
      <t>城乡医疗救助</t>
    </r>
  </si>
  <si>
    <r>
      <rPr>
        <sz val="10"/>
        <rFont val="Nimbus Roman"/>
        <charset val="134"/>
      </rPr>
      <t xml:space="preserve">003003024 </t>
    </r>
    <r>
      <rPr>
        <sz val="10"/>
        <rFont val="宋体"/>
        <charset val="134"/>
      </rPr>
      <t>疫情防控支出</t>
    </r>
  </si>
  <si>
    <r>
      <rPr>
        <sz val="10"/>
        <rFont val="Nimbus Roman"/>
        <charset val="134"/>
      </rPr>
      <t xml:space="preserve">003003025 </t>
    </r>
    <r>
      <rPr>
        <sz val="10"/>
        <rFont val="宋体"/>
        <charset val="134"/>
      </rPr>
      <t>村级支出</t>
    </r>
  </si>
  <si>
    <r>
      <rPr>
        <sz val="10"/>
        <rFont val="Nimbus Roman"/>
        <charset val="134"/>
      </rPr>
      <t xml:space="preserve">003003026 </t>
    </r>
    <r>
      <rPr>
        <sz val="10"/>
        <rFont val="宋体"/>
        <charset val="134"/>
      </rPr>
      <t>义务教育校舍维修</t>
    </r>
  </si>
  <si>
    <r>
      <rPr>
        <sz val="10"/>
        <rFont val="Nimbus Roman"/>
        <charset val="134"/>
      </rPr>
      <t xml:space="preserve">003003027 </t>
    </r>
    <r>
      <rPr>
        <sz val="10"/>
        <rFont val="宋体"/>
        <charset val="134"/>
      </rPr>
      <t>普通高中学生生均公用经费</t>
    </r>
  </si>
  <si>
    <t>003003028 中职生均拨款</t>
  </si>
  <si>
    <t>003003029 农村教师特设岗位计划</t>
  </si>
  <si>
    <t>003003030 农村基层教育人才津贴</t>
  </si>
  <si>
    <t>003003031 康复救助残疾儿童</t>
  </si>
  <si>
    <t>003003032 村主职干部养老保险补助</t>
  </si>
  <si>
    <t>003003033 退捕渔民养老保险补助</t>
  </si>
  <si>
    <t>003003034 民办教师（代课教师）、老年乡村医生、老电影放映员三类人群生活待遇</t>
  </si>
  <si>
    <t>003003035 六十年代精简退职老弱病残职工生活补助</t>
  </si>
  <si>
    <t>003003036 未参保城镇县属以上集体企业和厂办大集体企业已退休人员生活补助</t>
  </si>
  <si>
    <t>003003037 农村基层卫生人才津贴</t>
  </si>
  <si>
    <t>003003038 孕产妇免费产前筛查和新生儿先天性心脏病筛查</t>
  </si>
  <si>
    <t>003003039 农村适龄妇女及城镇低保适龄妇女“两癌”免费检查</t>
  </si>
  <si>
    <t>003003040 政策性农业保险</t>
  </si>
  <si>
    <t>003003041 生态公益林补偿</t>
  </si>
  <si>
    <t>003003042 生态护林员补贴</t>
  </si>
  <si>
    <t>003003043 耕地地力保护补贴</t>
  </si>
  <si>
    <t>003003044 农机购置补贴</t>
  </si>
  <si>
    <t>003003045 稻谷目标价格改革补贴</t>
  </si>
  <si>
    <t>003003046 大中型水库移民后期扶持</t>
  </si>
  <si>
    <t>004 三保以外刚性支出</t>
  </si>
  <si>
    <t>004001 债务还本付息支出</t>
  </si>
  <si>
    <t>公共财政预算：附表11</t>
  </si>
  <si>
    <t>溆浦县“三公”经费预算表</t>
  </si>
  <si>
    <t>1、因公出国（境）费用</t>
  </si>
  <si>
    <t>2、公务接待费</t>
  </si>
  <si>
    <t>3、公务用车费</t>
  </si>
  <si>
    <t xml:space="preserve">    其中：（1）公务用车运行维护费</t>
  </si>
  <si>
    <t xml:space="preserve">          （2）公务用车购置</t>
  </si>
  <si>
    <t>公共财政预算：附表12</t>
  </si>
  <si>
    <t>溆浦县政府一般债务限额和余额情况表</t>
  </si>
  <si>
    <t>2024年</t>
  </si>
  <si>
    <t>2025年</t>
  </si>
  <si>
    <t>债务限额</t>
  </si>
  <si>
    <t>债务余额</t>
  </si>
  <si>
    <t>公共财政预算：附表13</t>
  </si>
  <si>
    <t>整体支出绩效目标表</t>
  </si>
  <si>
    <t>编制单位：</t>
  </si>
  <si>
    <t>单位编码</t>
  </si>
  <si>
    <t>年度预算申请</t>
  </si>
  <si>
    <t>整体绩效目标</t>
  </si>
  <si>
    <t>部门整体支出年度绩效目标</t>
  </si>
  <si>
    <t>资金总额</t>
  </si>
  <si>
    <t>按收入性质分</t>
  </si>
  <si>
    <t>按支出性质分</t>
  </si>
  <si>
    <t>一般公共预算</t>
  </si>
  <si>
    <t>政府性基金拨款</t>
  </si>
  <si>
    <t>财政专户管理资金</t>
  </si>
  <si>
    <t>其他资金</t>
  </si>
  <si>
    <t>基本支出</t>
  </si>
  <si>
    <t>项目支出</t>
  </si>
  <si>
    <t>一级指标</t>
  </si>
  <si>
    <t>二级指标</t>
  </si>
  <si>
    <t>三级指标</t>
  </si>
  <si>
    <t>指标值类型</t>
  </si>
  <si>
    <t>指标值</t>
  </si>
  <si>
    <t>计量单位</t>
  </si>
  <si>
    <t>指标解释</t>
  </si>
  <si>
    <t>评（扣）分标准</t>
  </si>
  <si>
    <t>产出指标</t>
  </si>
  <si>
    <t xml:space="preserve"> 数量指标</t>
  </si>
  <si>
    <t xml:space="preserve"> 质量指标</t>
  </si>
  <si>
    <t xml:space="preserve"> 时效指标</t>
  </si>
  <si>
    <t>成本指标</t>
  </si>
  <si>
    <t xml:space="preserve">效益指标 </t>
  </si>
  <si>
    <t>经济效益指标</t>
  </si>
  <si>
    <t>社会效益指标</t>
  </si>
  <si>
    <t>生态效益指标</t>
  </si>
  <si>
    <t xml:space="preserve"> 可持续影响指标</t>
  </si>
  <si>
    <t>满意度指标</t>
  </si>
  <si>
    <t>服务对象满意度指标</t>
  </si>
  <si>
    <t>公共财政预算：附表14</t>
  </si>
  <si>
    <t>项目支出绩效目标表</t>
  </si>
  <si>
    <t>单位代码</t>
  </si>
  <si>
    <t>单位（专项）名称</t>
  </si>
  <si>
    <t>实施期绩效目标</t>
  </si>
  <si>
    <t>绩效指标</t>
  </si>
  <si>
    <t>指标值内容</t>
  </si>
  <si>
    <t>评（扣分标准）</t>
  </si>
  <si>
    <t xml:space="preserve"> 度量单位</t>
  </si>
  <si>
    <t>效益指标</t>
  </si>
  <si>
    <t>政府性基金预算：附表1</t>
  </si>
  <si>
    <t>2025年政府性基金预算收入表</t>
  </si>
  <si>
    <t>征收单位</t>
  </si>
  <si>
    <t>2019年预算数</t>
  </si>
  <si>
    <t>政府性基金收入</t>
  </si>
  <si>
    <t>48</t>
  </si>
  <si>
    <t xml:space="preserve">  国有土地使用权出让收入</t>
  </si>
  <si>
    <t xml:space="preserve">    土地出让价款收入</t>
  </si>
  <si>
    <t xml:space="preserve">    补缴的土地价款</t>
  </si>
  <si>
    <t xml:space="preserve">    划拨土地收入</t>
  </si>
  <si>
    <t>99</t>
  </si>
  <si>
    <t xml:space="preserve">    其他土地出让收入</t>
  </si>
  <si>
    <t>56</t>
  </si>
  <si>
    <t xml:space="preserve">  城市基础设施配套费收入</t>
  </si>
  <si>
    <t>溆浦县住建局</t>
  </si>
  <si>
    <t>78</t>
  </si>
  <si>
    <t xml:space="preserve">  污水处理费收入</t>
  </si>
  <si>
    <t>专项债务对应项目收入</t>
  </si>
  <si>
    <t>06</t>
  </si>
  <si>
    <t xml:space="preserve">  国有土地使用权出让金专项债务对应项目专项收入</t>
  </si>
  <si>
    <t xml:space="preserve">    土地储备专项债券对应项目专项收入</t>
  </si>
  <si>
    <t>政府性基金收入合计</t>
  </si>
  <si>
    <t>总    计</t>
  </si>
  <si>
    <t>政府性基金预算：附表2</t>
  </si>
  <si>
    <t>2025年政府性基金预算支出表</t>
  </si>
  <si>
    <t>预算单位</t>
  </si>
  <si>
    <t>归口
股室</t>
  </si>
  <si>
    <t>预算项目</t>
  </si>
  <si>
    <t>2025年    
预算数</t>
  </si>
  <si>
    <t>08</t>
  </si>
  <si>
    <t>国有土地使用权出让收入及对应专项债务收入安排的支出</t>
  </si>
  <si>
    <t xml:space="preserve">  征地和拆迁补偿支出</t>
  </si>
  <si>
    <t>成本支出</t>
  </si>
  <si>
    <t xml:space="preserve">  土地开发支出</t>
  </si>
  <si>
    <t xml:space="preserve">  土地出让业务支出</t>
  </si>
  <si>
    <t xml:space="preserve">  其他国有土地使用权出让收入安排的支出</t>
  </si>
  <si>
    <t>城市基础设施配套费及对应专项债务收入安排的支出</t>
  </si>
  <si>
    <t xml:space="preserve">  城市公共设施</t>
  </si>
  <si>
    <t>城乡建设引导资金</t>
  </si>
  <si>
    <t>污水处理费及对应专项债务收入安排的支出</t>
  </si>
  <si>
    <t xml:space="preserve">  污水处理设施建设和运营</t>
  </si>
  <si>
    <t>污水处理费</t>
  </si>
  <si>
    <t>政府签订特许经营权合同，污水处理费584万元，管网维修及电费50万元，</t>
  </si>
  <si>
    <t>地方政府专项债务还本支出</t>
  </si>
  <si>
    <r>
      <rPr>
        <sz val="10"/>
        <rFont val="宋体"/>
        <charset val="134"/>
      </rPr>
      <t xml:space="preserve"> </t>
    </r>
    <r>
      <rPr>
        <sz val="10"/>
        <rFont val="宋体"/>
        <charset val="134"/>
      </rPr>
      <t xml:space="preserve"> </t>
    </r>
    <r>
      <rPr>
        <sz val="10"/>
        <rFont val="宋体"/>
        <charset val="134"/>
      </rPr>
      <t>土地储备专项债券还本支出</t>
    </r>
  </si>
  <si>
    <t>还本支出</t>
  </si>
  <si>
    <t>地方政府专项债务付息支出</t>
  </si>
  <si>
    <t>98</t>
  </si>
  <si>
    <r>
      <rPr>
        <sz val="10"/>
        <rFont val="宋体"/>
        <charset val="134"/>
      </rPr>
      <t xml:space="preserve"> </t>
    </r>
    <r>
      <rPr>
        <sz val="10"/>
        <rFont val="宋体"/>
        <charset val="134"/>
      </rPr>
      <t xml:space="preserve"> </t>
    </r>
    <r>
      <rPr>
        <sz val="10"/>
        <rFont val="宋体"/>
        <charset val="134"/>
      </rPr>
      <t>其他地方自行试点项目收益专项债券付息支出</t>
    </r>
  </si>
  <si>
    <t>付息支出</t>
  </si>
  <si>
    <t>政府性基金支出合计</t>
  </si>
  <si>
    <t>上解上级支出</t>
  </si>
  <si>
    <t>调出资金</t>
  </si>
  <si>
    <t>政府性基金预算：附表3</t>
  </si>
  <si>
    <t>2025年政府专项债务限额和余额情况表</t>
  </si>
  <si>
    <t xml:space="preserve">编制单位：溆浦县财政局 </t>
  </si>
  <si>
    <t>国有资本经营预算：附表1</t>
  </si>
  <si>
    <t>溆浦县2025年国有资本经营预算收入表</t>
  </si>
  <si>
    <t>2024年执行数</t>
  </si>
  <si>
    <t>国有资本经营收入</t>
  </si>
  <si>
    <t xml:space="preserve">  利润收入</t>
  </si>
  <si>
    <t xml:space="preserve">    投资服务企业利润收入</t>
  </si>
  <si>
    <t xml:space="preserve">  股利、股息收入</t>
  </si>
  <si>
    <t xml:space="preserve">  产权转让收入</t>
  </si>
  <si>
    <t xml:space="preserve">  清算收入</t>
  </si>
  <si>
    <t xml:space="preserve">  其他国有资本经营预算收入</t>
  </si>
  <si>
    <t>转移性收入</t>
  </si>
  <si>
    <t>05</t>
  </si>
  <si>
    <t>国有资本经营预算转移支付收入</t>
  </si>
  <si>
    <t xml:space="preserve">  国有资本经营预算转移支付收入</t>
  </si>
  <si>
    <t>本年收入合计</t>
  </si>
  <si>
    <t>上年结转收入</t>
  </si>
  <si>
    <t>国有资本经营预算：附表2</t>
  </si>
  <si>
    <t>溆浦县2025年国有资本经营预算支出表</t>
  </si>
  <si>
    <t>国有资本经营预算支出</t>
  </si>
  <si>
    <t>解决历史遗留问题及改革成本支出</t>
  </si>
  <si>
    <t>国有企业资本注入</t>
  </si>
  <si>
    <t xml:space="preserve">  公益性设施投资支出</t>
  </si>
  <si>
    <t>国有企业政策性补贴</t>
  </si>
  <si>
    <t>金融国有资本经营预算支出</t>
  </si>
  <si>
    <t>其他国有资本经营预算支出</t>
  </si>
  <si>
    <t>国有资本经营预算转移支付</t>
  </si>
  <si>
    <t xml:space="preserve">  国有资本经营预算转移支付支出</t>
  </si>
  <si>
    <t xml:space="preserve">  国有资本经营预算调出资金</t>
  </si>
  <si>
    <t>本年支出合计</t>
  </si>
  <si>
    <t>结转下年支出</t>
  </si>
  <si>
    <t xml:space="preserve"> 四、社会保险基金预算</t>
  </si>
  <si>
    <t>社会保险基金预算：附表1</t>
  </si>
  <si>
    <t>2025年社会保险基金收支预算总表</t>
  </si>
  <si>
    <t>项        目</t>
  </si>
  <si>
    <t>城乡居民基本
养老保险基金</t>
  </si>
  <si>
    <t>机关事业单位基
本养老保险基金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</si>
  <si>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</si>
  <si>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</si>
  <si>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</si>
  <si>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</si>
  <si>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</si>
  <si>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</si>
  <si>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</si>
  <si>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</si>
  <si>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</si>
  <si>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</si>
  <si>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</si>
  <si>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</si>
  <si>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</si>
  <si>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</si>
  <si>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</si>
  <si>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</si>
  <si>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</si>
  <si>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社会保险基金预算：附表2</t>
  </si>
  <si>
    <t>2025年社会保险基金收入总表</t>
  </si>
  <si>
    <r>
      <rPr>
        <sz val="10"/>
        <rFont val="宋体"/>
        <charset val="134"/>
      </rPr>
      <t>社会保险基金预算：附表</t>
    </r>
    <r>
      <rPr>
        <sz val="10"/>
        <rFont val="Arial"/>
        <charset val="134"/>
      </rPr>
      <t>3</t>
    </r>
  </si>
  <si>
    <t>2025年社会保险基金支出总表</t>
  </si>
  <si>
    <r>
      <rPr>
        <sz val="10"/>
        <rFont val="宋体"/>
        <charset val="134"/>
      </rPr>
      <t>社会保险基金预算：附表</t>
    </r>
    <r>
      <rPr>
        <sz val="10"/>
        <rFont val="Arial"/>
        <charset val="134"/>
      </rPr>
      <t>4</t>
    </r>
  </si>
  <si>
    <t>2025年城乡居民基本养老保险基金收支预算表</t>
  </si>
  <si>
    <t>一、个人缴费收入</t>
  </si>
  <si>
    <t>一、基础养老金支出</t>
  </si>
  <si>
    <t xml:space="preserve">    其中：财政为困难人员代缴收入</t>
  </si>
  <si>
    <t>二、个人账户养老金支出</t>
  </si>
  <si>
    <t>二、财政补贴收入</t>
  </si>
  <si>
    <t>三、丧葬补助金支出</t>
  </si>
  <si>
    <t xml:space="preserve">    其中：财政对基础养老金的补贴</t>
  </si>
  <si>
    <t>四、转移支出</t>
  </si>
  <si>
    <t xml:space="preserve">          财政对个人缴费的补贴</t>
  </si>
  <si>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</si>
  <si>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</si>
  <si>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</si>
  <si>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</si>
  <si>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</si>
  <si>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</si>
  <si>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</si>
  <si>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</si>
  <si>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</si>
  <si>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</si>
  <si>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</si>
  <si>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</si>
  <si>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</si>
  <si>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</si>
  <si>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t>
  </si>
  <si>
    <t>十、本年收支结余</t>
  </si>
  <si>
    <t>十二、上年结余</t>
  </si>
  <si>
    <t>十一、年末滚存结余</t>
  </si>
  <si>
    <t>总        计</t>
  </si>
  <si>
    <r>
      <rPr>
        <sz val="10"/>
        <rFont val="宋体"/>
        <charset val="134"/>
      </rPr>
      <t>社会保险基金预算：附表</t>
    </r>
    <r>
      <rPr>
        <sz val="10"/>
        <rFont val="Arial"/>
        <charset val="134"/>
      </rPr>
      <t>5</t>
    </r>
  </si>
  <si>
    <t>2025年机关事业单位基本养老保险基金收支预算表</t>
  </si>
  <si>
    <t>项      目</t>
  </si>
  <si>
    <t>一、基本养老保险费收入</t>
  </si>
  <si>
    <t>一、基本养老金支出</t>
  </si>
  <si>
    <t xml:space="preserve">    其中：当期征缴收入</t>
  </si>
  <si>
    <t>二、转移支出</t>
  </si>
  <si>
    <t>三、其他支出</t>
  </si>
  <si>
    <t xml:space="preserve">    其中：地方财政补贴</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</si>
  <si>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</si>
  <si>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</si>
  <si>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</si>
  <si>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</si>
  <si>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</si>
  <si>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</si>
  <si>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</si>
  <si>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</si>
  <si>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</si>
  <si>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</si>
  <si>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</si>
  <si>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</si>
  <si>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</si>
  <si>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</si>
  <si>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</si>
  <si>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社会保险基金预算：附表6</t>
  </si>
  <si>
    <t>2025年职工基本医疗保险(含生育保险)基金收支预算表</t>
  </si>
  <si>
    <t>基本医疗保险统筹基金(含单建统筹）</t>
  </si>
  <si>
    <t>基本医疗保险
个人账户基金</t>
  </si>
  <si>
    <t>一、基本医疗保险费收入</t>
  </si>
  <si>
    <t xml:space="preserve">    其中：单位缴费</t>
  </si>
  <si>
    <t xml:space="preserve">          个人缴费</t>
  </si>
  <si>
    <t xml:space="preserve">    其中：对医保基金负担新冠病毒疫苗及接种费用的补助</t>
  </si>
  <si>
    <t>一、基本医疗保险待遇支出</t>
  </si>
  <si>
    <t xml:space="preserve">    其中: 住院费用支出</t>
  </si>
  <si>
    <t>　  　 　 门诊费用支出</t>
  </si>
  <si>
    <t xml:space="preserve">          生育医疗费用支出</t>
  </si>
  <si>
    <t xml:space="preserve">          生育津贴支出</t>
  </si>
  <si>
    <t>注：2024年本表为空</t>
  </si>
  <si>
    <r>
      <rPr>
        <sz val="10"/>
        <rFont val="宋体"/>
        <charset val="134"/>
      </rPr>
      <t>社会保险基金预算：附表</t>
    </r>
    <r>
      <rPr>
        <sz val="10"/>
        <rFont val="Arial"/>
        <charset val="134"/>
      </rPr>
      <t>7</t>
    </r>
  </si>
  <si>
    <t>2025年城乡居民基本医疗保险基金收支预算表</t>
  </si>
  <si>
    <t xml:space="preserve">    其中：集体扶持收入</t>
  </si>
  <si>
    <t xml:space="preserve">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</si>
  <si>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</si>
  <si>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</si>
  <si>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</si>
  <si>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</si>
  <si>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</si>
  <si>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</si>
  <si>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</si>
  <si>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</si>
  <si>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</si>
  <si>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</si>
  <si>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</si>
  <si>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</si>
  <si>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r>
      <rPr>
        <sz val="10"/>
        <rFont val="宋体"/>
        <charset val="134"/>
      </rPr>
      <t>注：</t>
    </r>
    <r>
      <rPr>
        <sz val="10"/>
        <rFont val="Arial"/>
        <charset val="134"/>
      </rPr>
      <t>2024</t>
    </r>
    <r>
      <rPr>
        <sz val="10"/>
        <rFont val="宋体"/>
        <charset val="134"/>
      </rPr>
      <t>年本表为空</t>
    </r>
  </si>
  <si>
    <t>社会保险基金预算：附表8</t>
  </si>
  <si>
    <t>2025年工伤保险基金收支预算表</t>
  </si>
  <si>
    <t>一、工伤保险费收入</t>
  </si>
  <si>
    <t>一、工伤保险待遇支出</t>
  </si>
  <si>
    <t xml:space="preserve">    其中：工伤保险费-公务员工伤保险费收入</t>
  </si>
  <si>
    <t xml:space="preserve">     其中：工伤医疗待遇支出</t>
  </si>
  <si>
    <t>二、职业伤害保障费收入（试点）</t>
  </si>
  <si>
    <t xml:space="preserve">           伤残待遇支出</t>
  </si>
  <si>
    <t>三、财政补贴收入</t>
  </si>
  <si>
    <t xml:space="preserve">           工亡待遇支出</t>
  </si>
  <si>
    <t>二、劳动能力鉴定支出</t>
  </si>
  <si>
    <t>三、工伤保险预防费用支出</t>
  </si>
  <si>
    <t>四、职业伤害保障支出（试点）</t>
  </si>
  <si>
    <t xml:space="preserve">    其中：职业伤害保障待遇支出</t>
  </si>
  <si>
    <t xml:space="preserve">          职业伤害保障劳动能力鉴定支出</t>
  </si>
  <si>
    <t xml:space="preserve">          职业伤害保障委托承办费用支出</t>
  </si>
  <si>
    <r>
      <rPr>
        <sz val="10"/>
        <rFont val="宋体"/>
        <charset val="134"/>
      </rPr>
      <t>社会保险基金预算：附表</t>
    </r>
    <r>
      <rPr>
        <sz val="10"/>
        <rFont val="Arial"/>
        <charset val="134"/>
      </rPr>
      <t>9</t>
    </r>
  </si>
  <si>
    <t>2025年失业保险基金收支预算表</t>
  </si>
  <si>
    <t>一、失业保险费收入</t>
  </si>
  <si>
    <t>一、失业保险金支出</t>
  </si>
  <si>
    <t>二、基本医疗保险费（含生育保险费）支出</t>
  </si>
  <si>
    <t>三、丧葬补助金和抚恤金支出</t>
  </si>
  <si>
    <t>四、职业培训和职业介绍补贴支出</t>
  </si>
  <si>
    <t>五、其他费用支出</t>
  </si>
  <si>
    <t xml:space="preserve">    其中：其他促进就业支出（东部7省、市）</t>
  </si>
  <si>
    <t xml:space="preserve">          农民合同制工人一次性生活补助和价格临时补贴</t>
  </si>
  <si>
    <t>六、稳定岗位补贴（稳岗返还）支出</t>
  </si>
  <si>
    <t>七、技能提升补贴支出</t>
  </si>
  <si>
    <t>八、转移支出</t>
  </si>
  <si>
    <t>九、其他支出</t>
  </si>
  <si>
    <t>十、本年支出小计</t>
  </si>
  <si>
    <t>十一、补助下级支出</t>
  </si>
  <si>
    <t>十二、上解上级支出</t>
  </si>
  <si>
    <t>十三、本年支出合计</t>
  </si>
  <si>
    <t>十四、本年收支结余</t>
  </si>
  <si>
    <t>十五、年末滚存结余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</si>
</sst>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0.00;;"/>
    <numFmt numFmtId="178" formatCode="0_ "/>
    <numFmt numFmtId="179" formatCode="0.00_);[Red]\(0.00\)"/>
    <numFmt numFmtId="180" formatCode="0.00_ "/>
    <numFmt numFmtId="181" formatCode="&quot;县&quot;@"/>
    <numFmt numFmtId="182" formatCode="0.000_);[Red]\(0.000\)"/>
    <numFmt numFmtId="183" formatCode="0_);[Red]\(0\)"/>
    <numFmt numFmtId="184" formatCode="0.0000_ "/>
    <numFmt numFmtId="185" formatCode="0_);\(0\)"/>
    <numFmt numFmtId="186" formatCode="yyyy&quot;年&quot;m&quot;月&quot;;@"/>
  </numFmts>
  <fonts count="111">
    <font>
      <sz val="10"/>
      <name val="Arial"/>
      <charset val="134"/>
    </font>
    <font>
      <sz val="10"/>
      <name val="宋体"/>
      <charset val="134"/>
    </font>
    <font>
      <sz val="22"/>
      <color indexed="8"/>
      <name val="方正大标宋简体"/>
      <charset val="134"/>
    </font>
    <font>
      <sz val="12"/>
      <color indexed="8"/>
      <name val="宋体"/>
      <charset val="134"/>
    </font>
    <font>
      <b/>
      <sz val="12"/>
      <color indexed="8"/>
      <name val="宋体"/>
      <charset val="134"/>
    </font>
    <font>
      <sz val="10"/>
      <color indexed="8"/>
      <name val="宋体"/>
      <charset val="134"/>
    </font>
    <font>
      <sz val="11"/>
      <color theme="1"/>
      <name val="宋体"/>
      <charset val="134"/>
      <scheme val="minor"/>
    </font>
    <font>
      <sz val="11"/>
      <color indexed="8"/>
      <name val="宋体"/>
      <charset val="134"/>
    </font>
    <font>
      <b/>
      <sz val="11"/>
      <color indexed="8"/>
      <name val="宋体"/>
      <charset val="134"/>
    </font>
    <font>
      <sz val="22"/>
      <name val="方正大标宋简体"/>
      <charset val="134"/>
    </font>
    <font>
      <sz val="12"/>
      <name val="宋体"/>
      <charset val="134"/>
    </font>
    <font>
      <sz val="12"/>
      <color indexed="8"/>
      <name val="宋体"/>
      <charset val="1"/>
    </font>
    <font>
      <b/>
      <sz val="36"/>
      <color theme="1"/>
      <name val="仿宋_GB2312"/>
      <charset val="134"/>
    </font>
    <font>
      <sz val="20"/>
      <color theme="1"/>
      <name val="方正大标宋简体"/>
      <charset val="134"/>
    </font>
    <font>
      <b/>
      <sz val="10"/>
      <color theme="1"/>
      <name val="宋体"/>
      <charset val="134"/>
      <scheme val="minor"/>
    </font>
    <font>
      <sz val="10"/>
      <color theme="1"/>
      <name val="宋体"/>
      <charset val="134"/>
      <scheme val="minor"/>
    </font>
    <font>
      <sz val="12"/>
      <color theme="1"/>
      <name val="宋体"/>
      <charset val="134"/>
      <scheme val="minor"/>
    </font>
    <font>
      <b/>
      <sz val="12"/>
      <color theme="1"/>
      <name val="宋体"/>
      <charset val="134"/>
      <scheme val="minor"/>
    </font>
    <font>
      <sz val="36"/>
      <color theme="1"/>
      <name val="宋体"/>
      <charset val="134"/>
      <scheme val="minor"/>
    </font>
    <font>
      <sz val="20"/>
      <name val="方正大标宋简体"/>
      <charset val="134"/>
    </font>
    <font>
      <sz val="11"/>
      <name val="SimSun"/>
      <charset val="134"/>
    </font>
    <font>
      <b/>
      <sz val="14"/>
      <name val="宋体"/>
      <charset val="134"/>
      <scheme val="minor"/>
    </font>
    <font>
      <b/>
      <sz val="14"/>
      <color theme="1"/>
      <name val="宋体"/>
      <charset val="134"/>
      <scheme val="minor"/>
    </font>
    <font>
      <b/>
      <sz val="11"/>
      <name val="宋体"/>
      <charset val="134"/>
      <scheme val="minor"/>
    </font>
    <font>
      <b/>
      <sz val="11"/>
      <color theme="1"/>
      <name val="宋体"/>
      <charset val="134"/>
      <scheme val="minor"/>
    </font>
    <font>
      <b/>
      <sz val="12"/>
      <name val="宋体"/>
      <charset val="134"/>
    </font>
    <font>
      <b/>
      <sz val="10"/>
      <name val="宋体"/>
      <charset val="134"/>
    </font>
    <font>
      <sz val="10"/>
      <name val="宋体"/>
      <charset val="134"/>
      <scheme val="minor"/>
    </font>
    <font>
      <sz val="11"/>
      <color indexed="8"/>
      <name val="宋体"/>
      <charset val="134"/>
      <scheme val="minor"/>
    </font>
    <font>
      <sz val="9"/>
      <name val="SimSun"/>
      <charset val="134"/>
    </font>
    <font>
      <sz val="10"/>
      <name val="SimSun"/>
      <charset val="134"/>
    </font>
    <font>
      <b/>
      <sz val="10"/>
      <name val="SimSun"/>
      <charset val="134"/>
    </font>
    <font>
      <b/>
      <sz val="9"/>
      <name val="SimSun"/>
      <charset val="134"/>
    </font>
    <font>
      <sz val="10"/>
      <color indexed="8"/>
      <name val="宋体"/>
      <charset val="134"/>
      <scheme val="minor"/>
    </font>
    <font>
      <sz val="9"/>
      <name val="宋体"/>
      <charset val="134"/>
    </font>
    <font>
      <sz val="10"/>
      <name val="宋体"/>
      <charset val="134"/>
      <scheme val="major"/>
    </font>
    <font>
      <sz val="24"/>
      <name val="方正大标宋简体"/>
      <charset val="134"/>
    </font>
    <font>
      <b/>
      <sz val="10"/>
      <name val="宋体"/>
      <charset val="134"/>
      <scheme val="major"/>
    </font>
    <font>
      <sz val="10"/>
      <color theme="1"/>
      <name val="宋体"/>
      <charset val="134"/>
      <scheme val="major"/>
    </font>
    <font>
      <sz val="10.5"/>
      <name val="宋体"/>
      <charset val="134"/>
    </font>
    <font>
      <sz val="10.5"/>
      <name val="DejaVu Sans"/>
      <charset val="134"/>
    </font>
    <font>
      <sz val="10"/>
      <name val="Nimbus Roman"/>
      <charset val="134"/>
    </font>
    <font>
      <sz val="11"/>
      <name val="宋体"/>
      <charset val="134"/>
      <scheme val="minor"/>
    </font>
    <font>
      <sz val="11"/>
      <name val="宋体"/>
      <charset val="134"/>
    </font>
    <font>
      <sz val="10"/>
      <color rgb="FFFF0000"/>
      <name val="宋体"/>
      <charset val="134"/>
      <scheme val="minor"/>
    </font>
    <font>
      <sz val="12"/>
      <name val="宋体"/>
      <charset val="134"/>
      <scheme val="minor"/>
    </font>
    <font>
      <b/>
      <sz val="16"/>
      <name val="宋体"/>
      <charset val="134"/>
    </font>
    <font>
      <sz val="9"/>
      <name val="宋体"/>
      <charset val="134"/>
      <scheme val="minor"/>
    </font>
    <font>
      <b/>
      <sz val="11"/>
      <name val="宋体"/>
      <charset val="134"/>
    </font>
    <font>
      <b/>
      <sz val="9"/>
      <name val="宋体"/>
      <charset val="134"/>
    </font>
    <font>
      <b/>
      <sz val="10"/>
      <name val="宋体"/>
      <charset val="134"/>
      <scheme val="minor"/>
    </font>
    <font>
      <sz val="9"/>
      <color theme="1"/>
      <name val="宋体"/>
      <charset val="134"/>
      <scheme val="minor"/>
    </font>
    <font>
      <sz val="9"/>
      <color rgb="FFFF0000"/>
      <name val="宋体"/>
      <charset val="134"/>
      <scheme val="minor"/>
    </font>
    <font>
      <sz val="9"/>
      <color indexed="10"/>
      <name val="宋体"/>
      <charset val="134"/>
      <scheme val="minor"/>
    </font>
    <font>
      <sz val="10"/>
      <color rgb="FF0070C0"/>
      <name val="宋体"/>
      <charset val="134"/>
    </font>
    <font>
      <b/>
      <sz val="10"/>
      <color rgb="FF0070C0"/>
      <name val="宋体"/>
      <charset val="134"/>
    </font>
    <font>
      <b/>
      <sz val="10"/>
      <color rgb="FFFF0000"/>
      <name val="宋体"/>
      <charset val="134"/>
    </font>
    <font>
      <b/>
      <sz val="10"/>
      <color rgb="FFFF0000"/>
      <name val="宋体"/>
      <charset val="134"/>
      <scheme val="minor"/>
    </font>
    <font>
      <sz val="10"/>
      <color rgb="FF0070C0"/>
      <name val="宋体"/>
      <charset val="134"/>
      <scheme val="minor"/>
    </font>
    <font>
      <sz val="10"/>
      <color indexed="10"/>
      <name val="宋体"/>
      <charset val="134"/>
    </font>
    <font>
      <sz val="10"/>
      <name val="华文仿宋"/>
      <charset val="134"/>
    </font>
    <font>
      <b/>
      <sz val="10"/>
      <name val="楷体_GB2312"/>
      <charset val="134"/>
    </font>
    <font>
      <sz val="10"/>
      <name val="Arial"/>
      <charset val="0"/>
    </font>
    <font>
      <sz val="10"/>
      <color theme="1"/>
      <name val="宋体"/>
      <charset val="134"/>
    </font>
    <font>
      <sz val="10"/>
      <name val="宋体"/>
      <charset val="0"/>
      <scheme val="minor"/>
    </font>
    <font>
      <b/>
      <sz val="10"/>
      <name val="Arial"/>
      <charset val="134"/>
    </font>
    <font>
      <b/>
      <sz val="10"/>
      <name val="宋体"/>
      <charset val="0"/>
      <scheme val="minor"/>
    </font>
    <font>
      <sz val="10"/>
      <color indexed="8"/>
      <name val="SimSun"/>
      <charset val="134"/>
    </font>
    <font>
      <sz val="12"/>
      <name val="黑体"/>
      <charset val="134"/>
    </font>
    <font>
      <b/>
      <sz val="10"/>
      <color theme="1"/>
      <name val="宋体"/>
      <charset val="134"/>
    </font>
    <font>
      <b/>
      <sz val="12"/>
      <name val="宋体"/>
      <charset val="134"/>
      <scheme val="minor"/>
    </font>
    <font>
      <b/>
      <sz val="9"/>
      <color theme="1"/>
      <name val="宋体"/>
      <charset val="134"/>
      <scheme val="minor"/>
    </font>
    <font>
      <b/>
      <sz val="9"/>
      <name val="宋体"/>
      <charset val="134"/>
      <scheme val="minor"/>
    </font>
    <font>
      <b/>
      <sz val="10"/>
      <color theme="1"/>
      <name val="黑体"/>
      <charset val="134"/>
    </font>
    <font>
      <sz val="11"/>
      <color theme="1"/>
      <name val="华文仿宋"/>
      <charset val="0"/>
    </font>
    <font>
      <sz val="8"/>
      <color theme="1"/>
      <name val="宋体"/>
      <charset val="134"/>
      <scheme val="minor"/>
    </font>
    <font>
      <sz val="10"/>
      <name val="楷体_GB2312"/>
      <charset val="134"/>
    </font>
    <font>
      <sz val="10"/>
      <name val="仿宋_GB2312"/>
      <charset val="134"/>
    </font>
    <font>
      <b/>
      <sz val="10"/>
      <name val="仿宋_GB2312"/>
      <charset val="134"/>
    </font>
    <font>
      <sz val="22"/>
      <color theme="1"/>
      <name val="方正大标宋简体"/>
      <charset val="134"/>
    </font>
    <font>
      <sz val="14"/>
      <color theme="1"/>
      <name val="仿宋"/>
      <charset val="134"/>
    </font>
    <font>
      <sz val="14"/>
      <color theme="1"/>
      <name val="黑体"/>
      <charset val="134"/>
    </font>
    <font>
      <sz val="14"/>
      <color theme="1"/>
      <name val="宋体"/>
      <charset val="134"/>
      <scheme val="minor"/>
    </font>
    <font>
      <sz val="14"/>
      <name val="仿宋"/>
      <charset val="134"/>
    </font>
    <font>
      <b/>
      <sz val="28"/>
      <color theme="3" tint="-0.499984740745262"/>
      <name val="方正小标宋简体"/>
      <charset val="134"/>
    </font>
    <font>
      <b/>
      <sz val="20"/>
      <color theme="1"/>
      <name val="方正仿宋简体"/>
      <charset val="134"/>
    </font>
    <font>
      <b/>
      <sz val="18"/>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indexed="12"/>
      <name val="宋体"/>
      <charset val="134"/>
    </font>
    <font>
      <sz val="9"/>
      <color rgb="FF000000"/>
      <name val="新宋体"/>
      <charset val="134"/>
    </font>
    <font>
      <sz val="11"/>
      <color theme="1"/>
      <name val="Tahoma"/>
      <charset val="134"/>
    </font>
    <font>
      <b/>
      <sz val="9"/>
      <name val="宋体"/>
      <charset val="134"/>
    </font>
    <font>
      <sz val="9"/>
      <name val="宋体"/>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indexed="8"/>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thin">
        <color indexed="8"/>
      </bottom>
      <diagonal/>
    </border>
    <border>
      <left style="thin">
        <color indexed="8"/>
      </left>
      <right/>
      <top style="thin">
        <color indexed="8"/>
      </top>
      <bottom style="thin">
        <color auto="1"/>
      </bottom>
      <diagonal/>
    </border>
    <border>
      <left style="thin">
        <color indexed="8"/>
      </left>
      <right style="thin">
        <color auto="1"/>
      </right>
      <top/>
      <bottom style="thin">
        <color indexed="8"/>
      </bottom>
      <diagonal/>
    </border>
    <border>
      <left style="thin">
        <color auto="1"/>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indexed="8"/>
      </right>
      <top style="thin">
        <color indexed="8"/>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6">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0" fillId="0" borderId="0" applyFont="0" applyFill="0" applyBorder="0" applyAlignment="0" applyProtection="0"/>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6" fillId="7" borderId="43" applyNumberFormat="0" applyFont="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44" applyNumberFormat="0" applyFill="0" applyAlignment="0" applyProtection="0">
      <alignment vertical="center"/>
    </xf>
    <xf numFmtId="0" fontId="93" fillId="0" borderId="44" applyNumberFormat="0" applyFill="0" applyAlignment="0" applyProtection="0">
      <alignment vertical="center"/>
    </xf>
    <xf numFmtId="0" fontId="94" fillId="0" borderId="45" applyNumberFormat="0" applyFill="0" applyAlignment="0" applyProtection="0">
      <alignment vertical="center"/>
    </xf>
    <xf numFmtId="0" fontId="94" fillId="0" borderId="0" applyNumberFormat="0" applyFill="0" applyBorder="0" applyAlignment="0" applyProtection="0">
      <alignment vertical="center"/>
    </xf>
    <xf numFmtId="0" fontId="95" fillId="8" borderId="46" applyNumberFormat="0" applyAlignment="0" applyProtection="0">
      <alignment vertical="center"/>
    </xf>
    <xf numFmtId="0" fontId="96" fillId="9" borderId="47" applyNumberFormat="0" applyAlignment="0" applyProtection="0">
      <alignment vertical="center"/>
    </xf>
    <xf numFmtId="0" fontId="97" fillId="9" borderId="46" applyNumberFormat="0" applyAlignment="0" applyProtection="0">
      <alignment vertical="center"/>
    </xf>
    <xf numFmtId="0" fontId="98" fillId="10" borderId="48" applyNumberFormat="0" applyAlignment="0" applyProtection="0">
      <alignment vertical="center"/>
    </xf>
    <xf numFmtId="0" fontId="99" fillId="0" borderId="49" applyNumberFormat="0" applyFill="0" applyAlignment="0" applyProtection="0">
      <alignment vertical="center"/>
    </xf>
    <xf numFmtId="0" fontId="100" fillId="0" borderId="50" applyNumberFormat="0" applyFill="0" applyAlignment="0" applyProtection="0">
      <alignment vertical="center"/>
    </xf>
    <xf numFmtId="0" fontId="101" fillId="11" borderId="0" applyNumberFormat="0" applyBorder="0" applyAlignment="0" applyProtection="0">
      <alignment vertical="center"/>
    </xf>
    <xf numFmtId="0" fontId="102" fillId="12" borderId="0" applyNumberFormat="0" applyBorder="0" applyAlignment="0" applyProtection="0">
      <alignment vertical="center"/>
    </xf>
    <xf numFmtId="0" fontId="103" fillId="13" borderId="0" applyNumberFormat="0" applyBorder="0" applyAlignment="0" applyProtection="0">
      <alignment vertical="center"/>
    </xf>
    <xf numFmtId="0" fontId="104" fillId="14" borderId="0" applyNumberFormat="0" applyBorder="0" applyAlignment="0" applyProtection="0">
      <alignment vertical="center"/>
    </xf>
    <xf numFmtId="0" fontId="105" fillId="15" borderId="0" applyNumberFormat="0" applyBorder="0" applyAlignment="0" applyProtection="0">
      <alignment vertical="center"/>
    </xf>
    <xf numFmtId="0" fontId="105" fillId="16" borderId="0" applyNumberFormat="0" applyBorder="0" applyAlignment="0" applyProtection="0">
      <alignment vertical="center"/>
    </xf>
    <xf numFmtId="0" fontId="104" fillId="17" borderId="0" applyNumberFormat="0" applyBorder="0" applyAlignment="0" applyProtection="0">
      <alignment vertical="center"/>
    </xf>
    <xf numFmtId="0" fontId="104" fillId="18" borderId="0" applyNumberFormat="0" applyBorder="0" applyAlignment="0" applyProtection="0">
      <alignment vertical="center"/>
    </xf>
    <xf numFmtId="0" fontId="105" fillId="19" borderId="0" applyNumberFormat="0" applyBorder="0" applyAlignment="0" applyProtection="0">
      <alignment vertical="center"/>
    </xf>
    <xf numFmtId="0" fontId="105" fillId="20" borderId="0" applyNumberFormat="0" applyBorder="0" applyAlignment="0" applyProtection="0">
      <alignment vertical="center"/>
    </xf>
    <xf numFmtId="0" fontId="104" fillId="21" borderId="0" applyNumberFormat="0" applyBorder="0" applyAlignment="0" applyProtection="0">
      <alignment vertical="center"/>
    </xf>
    <xf numFmtId="0" fontId="104" fillId="22" borderId="0" applyNumberFormat="0" applyBorder="0" applyAlignment="0" applyProtection="0">
      <alignment vertical="center"/>
    </xf>
    <xf numFmtId="0" fontId="105" fillId="23" borderId="0" applyNumberFormat="0" applyBorder="0" applyAlignment="0" applyProtection="0">
      <alignment vertical="center"/>
    </xf>
    <xf numFmtId="0" fontId="105" fillId="24" borderId="0" applyNumberFormat="0" applyBorder="0" applyAlignment="0" applyProtection="0">
      <alignment vertical="center"/>
    </xf>
    <xf numFmtId="0" fontId="104" fillId="25" borderId="0" applyNumberFormat="0" applyBorder="0" applyAlignment="0" applyProtection="0">
      <alignment vertical="center"/>
    </xf>
    <xf numFmtId="0" fontId="104" fillId="26" borderId="0" applyNumberFormat="0" applyBorder="0" applyAlignment="0" applyProtection="0">
      <alignment vertical="center"/>
    </xf>
    <xf numFmtId="0" fontId="105" fillId="27" borderId="0" applyNumberFormat="0" applyBorder="0" applyAlignment="0" applyProtection="0">
      <alignment vertical="center"/>
    </xf>
    <xf numFmtId="0" fontId="105" fillId="28" borderId="0" applyNumberFormat="0" applyBorder="0" applyAlignment="0" applyProtection="0">
      <alignment vertical="center"/>
    </xf>
    <xf numFmtId="0" fontId="104" fillId="29" borderId="0" applyNumberFormat="0" applyBorder="0" applyAlignment="0" applyProtection="0">
      <alignment vertical="center"/>
    </xf>
    <xf numFmtId="0" fontId="104" fillId="30" borderId="0" applyNumberFormat="0" applyBorder="0" applyAlignment="0" applyProtection="0">
      <alignment vertical="center"/>
    </xf>
    <xf numFmtId="0" fontId="105" fillId="31" borderId="0" applyNumberFormat="0" applyBorder="0" applyAlignment="0" applyProtection="0">
      <alignment vertical="center"/>
    </xf>
    <xf numFmtId="0" fontId="105" fillId="32" borderId="0" applyNumberFormat="0" applyBorder="0" applyAlignment="0" applyProtection="0">
      <alignment vertical="center"/>
    </xf>
    <xf numFmtId="0" fontId="104" fillId="33" borderId="0" applyNumberFormat="0" applyBorder="0" applyAlignment="0" applyProtection="0">
      <alignment vertical="center"/>
    </xf>
    <xf numFmtId="0" fontId="104" fillId="34" borderId="0" applyNumberFormat="0" applyBorder="0" applyAlignment="0" applyProtection="0">
      <alignment vertical="center"/>
    </xf>
    <xf numFmtId="0" fontId="105" fillId="35" borderId="0" applyNumberFormat="0" applyBorder="0" applyAlignment="0" applyProtection="0">
      <alignment vertical="center"/>
    </xf>
    <xf numFmtId="0" fontId="105" fillId="36" borderId="0" applyNumberFormat="0" applyBorder="0" applyAlignment="0" applyProtection="0">
      <alignment vertical="center"/>
    </xf>
    <xf numFmtId="0" fontId="104" fillId="37" borderId="0" applyNumberFormat="0" applyBorder="0" applyAlignment="0" applyProtection="0">
      <alignment vertical="center"/>
    </xf>
    <xf numFmtId="0" fontId="10" fillId="0" borderId="0">
      <alignment vertical="center"/>
    </xf>
    <xf numFmtId="0" fontId="34" fillId="0" borderId="0" applyProtection="0"/>
    <xf numFmtId="0" fontId="34" fillId="0" borderId="0" applyProtection="0"/>
    <xf numFmtId="176" fontId="34" fillId="0" borderId="0" applyProtection="0"/>
    <xf numFmtId="0" fontId="6" fillId="0" borderId="0">
      <alignment vertical="center"/>
    </xf>
    <xf numFmtId="0" fontId="10" fillId="0" borderId="0">
      <alignment vertical="center"/>
    </xf>
    <xf numFmtId="0" fontId="6" fillId="0" borderId="0">
      <alignment vertical="center"/>
    </xf>
    <xf numFmtId="0" fontId="34" fillId="0" borderId="0" applyProtection="0"/>
    <xf numFmtId="0" fontId="6" fillId="0" borderId="0">
      <alignment vertical="center"/>
    </xf>
    <xf numFmtId="0" fontId="6" fillId="0" borderId="0">
      <alignment vertical="center"/>
    </xf>
    <xf numFmtId="0" fontId="6" fillId="0" borderId="0">
      <alignment vertical="center"/>
    </xf>
    <xf numFmtId="0" fontId="10" fillId="0" borderId="0"/>
    <xf numFmtId="0" fontId="6" fillId="0" borderId="0">
      <alignment vertical="center"/>
    </xf>
    <xf numFmtId="0" fontId="106" fillId="0" borderId="0">
      <alignment vertical="center"/>
    </xf>
    <xf numFmtId="0" fontId="6" fillId="0" borderId="0">
      <alignment vertical="center"/>
    </xf>
    <xf numFmtId="0" fontId="10" fillId="0" borderId="0"/>
    <xf numFmtId="0" fontId="6" fillId="0" borderId="0">
      <alignment vertical="center"/>
    </xf>
    <xf numFmtId="0" fontId="10" fillId="0" borderId="0"/>
    <xf numFmtId="0" fontId="34" fillId="0" borderId="0"/>
    <xf numFmtId="0" fontId="34" fillId="0" borderId="0"/>
    <xf numFmtId="0" fontId="107" fillId="0" borderId="5">
      <protection locked="0"/>
    </xf>
    <xf numFmtId="0" fontId="34" fillId="0" borderId="0" applyProtection="0"/>
    <xf numFmtId="0" fontId="34" fillId="0" borderId="0"/>
    <xf numFmtId="0" fontId="34" fillId="0" borderId="0" applyProtection="0"/>
    <xf numFmtId="0" fontId="34" fillId="0" borderId="0" applyProtection="0"/>
    <xf numFmtId="0" fontId="7" fillId="0" borderId="0">
      <alignment vertical="center"/>
    </xf>
    <xf numFmtId="0" fontId="34" fillId="0" borderId="0" applyProtection="0"/>
    <xf numFmtId="0" fontId="6" fillId="0" borderId="0">
      <alignment vertical="center"/>
    </xf>
    <xf numFmtId="0" fontId="7" fillId="0" borderId="0">
      <alignment vertical="center"/>
    </xf>
    <xf numFmtId="0" fontId="10" fillId="0" borderId="0">
      <alignment vertical="center"/>
    </xf>
    <xf numFmtId="0" fontId="6" fillId="0" borderId="0"/>
    <xf numFmtId="0" fontId="34" fillId="0" borderId="0"/>
    <xf numFmtId="0" fontId="34" fillId="0" borderId="0"/>
    <xf numFmtId="0" fontId="6" fillId="0" borderId="0">
      <alignment vertical="center"/>
    </xf>
    <xf numFmtId="0" fontId="6" fillId="0" borderId="0">
      <alignment vertical="center"/>
    </xf>
    <xf numFmtId="0" fontId="6" fillId="0" borderId="0">
      <alignment vertical="center"/>
    </xf>
    <xf numFmtId="0" fontId="34" fillId="0" borderId="0" applyProtection="0"/>
    <xf numFmtId="0" fontId="6" fillId="0" borderId="0">
      <alignment vertical="center"/>
    </xf>
    <xf numFmtId="0" fontId="34" fillId="0" borderId="0" applyProtection="0"/>
    <xf numFmtId="0" fontId="7" fillId="0" borderId="0">
      <alignment vertical="center"/>
    </xf>
    <xf numFmtId="0" fontId="34" fillId="0" borderId="0"/>
    <xf numFmtId="0" fontId="6" fillId="0" borderId="0"/>
    <xf numFmtId="0" fontId="10" fillId="0" borderId="0"/>
    <xf numFmtId="0" fontId="10" fillId="0" borderId="0"/>
    <xf numFmtId="0" fontId="34" fillId="0" borderId="0"/>
    <xf numFmtId="0" fontId="34" fillId="0" borderId="0" applyProtection="0"/>
    <xf numFmtId="0" fontId="34" fillId="0" borderId="0" applyProtection="0"/>
    <xf numFmtId="0" fontId="34" fillId="0" borderId="0" applyProtection="0"/>
    <xf numFmtId="0" fontId="6" fillId="0" borderId="0">
      <alignment vertical="center"/>
    </xf>
    <xf numFmtId="0" fontId="6" fillId="0" borderId="0">
      <alignment vertical="center"/>
    </xf>
    <xf numFmtId="0" fontId="34" fillId="0" borderId="0"/>
    <xf numFmtId="0" fontId="10" fillId="0" borderId="0">
      <alignment vertical="center"/>
    </xf>
    <xf numFmtId="0" fontId="6" fillId="0" borderId="0">
      <alignment vertical="center"/>
    </xf>
    <xf numFmtId="0" fontId="6" fillId="0" borderId="0">
      <alignment vertical="center"/>
    </xf>
    <xf numFmtId="0" fontId="6" fillId="0" borderId="0">
      <alignment vertical="center"/>
    </xf>
    <xf numFmtId="0" fontId="34" fillId="0" borderId="0" applyProtection="0"/>
    <xf numFmtId="0" fontId="10" fillId="0" borderId="0"/>
    <xf numFmtId="0" fontId="10" fillId="0" borderId="0">
      <alignment vertical="center"/>
    </xf>
    <xf numFmtId="0" fontId="6" fillId="0" borderId="0">
      <alignment vertical="center"/>
    </xf>
    <xf numFmtId="0" fontId="34" fillId="0" borderId="0" applyProtection="0"/>
    <xf numFmtId="0" fontId="10" fillId="0" borderId="0"/>
    <xf numFmtId="0" fontId="34" fillId="0" borderId="0"/>
    <xf numFmtId="0" fontId="6" fillId="0" borderId="0">
      <alignment vertical="center"/>
    </xf>
    <xf numFmtId="0" fontId="34" fillId="0" borderId="0" applyProtection="0"/>
    <xf numFmtId="0" fontId="34" fillId="0" borderId="0"/>
    <xf numFmtId="0" fontId="34" fillId="0" borderId="0" applyProtection="0"/>
    <xf numFmtId="0" fontId="34" fillId="0" borderId="0"/>
    <xf numFmtId="0" fontId="34" fillId="0" borderId="0" applyProtection="0"/>
    <xf numFmtId="0" fontId="34" fillId="0" borderId="0" applyProtection="0"/>
    <xf numFmtId="0" fontId="7" fillId="0" borderId="0">
      <alignment vertical="center"/>
    </xf>
    <xf numFmtId="0" fontId="34" fillId="0" borderId="0" applyProtection="0"/>
    <xf numFmtId="0" fontId="7" fillId="0" borderId="0">
      <alignment vertical="center"/>
    </xf>
    <xf numFmtId="0" fontId="6" fillId="0" borderId="0">
      <alignment vertical="center"/>
    </xf>
    <xf numFmtId="0" fontId="6" fillId="0" borderId="0">
      <alignment vertical="center"/>
    </xf>
    <xf numFmtId="0" fontId="34" fillId="0" borderId="0"/>
    <xf numFmtId="0" fontId="6" fillId="0" borderId="0">
      <alignment vertical="center"/>
    </xf>
    <xf numFmtId="0" fontId="7" fillId="0" borderId="0">
      <alignment vertical="center"/>
    </xf>
    <xf numFmtId="0" fontId="34" fillId="0" borderId="0"/>
    <xf numFmtId="0" fontId="6" fillId="0" borderId="0"/>
    <xf numFmtId="0" fontId="34" fillId="0" borderId="0"/>
    <xf numFmtId="0" fontId="34" fillId="0" borderId="0"/>
    <xf numFmtId="0" fontId="34" fillId="0" borderId="0"/>
    <xf numFmtId="0" fontId="34" fillId="0" borderId="0" applyProtection="0"/>
    <xf numFmtId="0" fontId="6" fillId="0" borderId="0">
      <alignment vertical="center"/>
    </xf>
    <xf numFmtId="0" fontId="108" fillId="0" borderId="0"/>
    <xf numFmtId="0" fontId="34" fillId="0" borderId="0" applyProtection="0"/>
    <xf numFmtId="0" fontId="34" fillId="0" borderId="0" applyProtection="0"/>
  </cellStyleXfs>
  <cellXfs count="988">
    <xf numFmtId="0" fontId="0" fillId="0" borderId="0" xfId="0"/>
    <xf numFmtId="0" fontId="1" fillId="0" borderId="0" xfId="0" applyFont="1"/>
    <xf numFmtId="49" fontId="2" fillId="2" borderId="0" xfId="79" applyNumberFormat="1" applyFont="1" applyFill="1" applyAlignment="1">
      <alignment horizontal="center" vertical="center"/>
    </xf>
    <xf numFmtId="0" fontId="2" fillId="2" borderId="0" xfId="79" applyFont="1" applyFill="1" applyAlignment="1">
      <alignment horizontal="center" vertical="center"/>
    </xf>
    <xf numFmtId="49" fontId="3" fillId="2" borderId="1" xfId="79" applyNumberFormat="1" applyFont="1" applyFill="1" applyBorder="1" applyAlignment="1">
      <alignment vertical="center"/>
    </xf>
    <xf numFmtId="49" fontId="3" fillId="2" borderId="1" xfId="79" applyNumberFormat="1" applyFont="1" applyFill="1" applyBorder="1" applyAlignment="1">
      <alignment horizontal="right" vertical="center"/>
    </xf>
    <xf numFmtId="49" fontId="4" fillId="2" borderId="2" xfId="79" applyNumberFormat="1" applyFont="1" applyFill="1" applyBorder="1" applyAlignment="1">
      <alignment horizontal="center" vertical="center"/>
    </xf>
    <xf numFmtId="49" fontId="3" fillId="3" borderId="2" xfId="79" applyNumberFormat="1" applyFont="1" applyFill="1" applyBorder="1" applyAlignment="1">
      <alignment vertical="center"/>
    </xf>
    <xf numFmtId="177" fontId="3" fillId="3" borderId="2" xfId="79" applyNumberFormat="1" applyFont="1" applyFill="1" applyBorder="1" applyAlignment="1">
      <alignment horizontal="right" vertical="center"/>
    </xf>
    <xf numFmtId="49" fontId="3" fillId="3" borderId="3" xfId="79" applyNumberFormat="1" applyFont="1" applyFill="1" applyBorder="1" applyAlignment="1">
      <alignment vertical="center"/>
    </xf>
    <xf numFmtId="49" fontId="3" fillId="3" borderId="3" xfId="79" applyNumberFormat="1" applyFont="1" applyFill="1" applyBorder="1" applyAlignment="1">
      <alignment vertical="center" wrapText="1"/>
    </xf>
    <xf numFmtId="49" fontId="3" fillId="3" borderId="4" xfId="79" applyNumberFormat="1" applyFont="1" applyFill="1" applyBorder="1" applyAlignment="1">
      <alignment vertical="center"/>
    </xf>
    <xf numFmtId="49" fontId="3" fillId="3" borderId="5" xfId="79" applyNumberFormat="1" applyFont="1" applyFill="1" applyBorder="1" applyAlignment="1">
      <alignment vertical="center"/>
    </xf>
    <xf numFmtId="177" fontId="3" fillId="3" borderId="6" xfId="79" applyNumberFormat="1" applyFont="1" applyFill="1" applyBorder="1" applyAlignment="1">
      <alignment horizontal="right" vertical="center"/>
    </xf>
    <xf numFmtId="177" fontId="3" fillId="3" borderId="7" xfId="79" applyNumberFormat="1" applyFont="1" applyFill="1" applyBorder="1" applyAlignment="1">
      <alignment horizontal="right" vertical="center"/>
    </xf>
    <xf numFmtId="177" fontId="3" fillId="3" borderId="8" xfId="79" applyNumberFormat="1" applyFont="1" applyFill="1" applyBorder="1" applyAlignment="1">
      <alignment horizontal="right" vertical="center"/>
    </xf>
    <xf numFmtId="177" fontId="3" fillId="3" borderId="9" xfId="79" applyNumberFormat="1" applyFont="1" applyFill="1" applyBorder="1" applyAlignment="1">
      <alignment horizontal="right" vertical="center"/>
    </xf>
    <xf numFmtId="177" fontId="3" fillId="3" borderId="5" xfId="79" applyNumberFormat="1" applyFont="1" applyFill="1" applyBorder="1" applyAlignment="1">
      <alignment horizontal="center" vertical="center"/>
    </xf>
    <xf numFmtId="177" fontId="3" fillId="3" borderId="8" xfId="79" applyNumberFormat="1" applyFont="1" applyFill="1" applyBorder="1" applyAlignment="1">
      <alignment horizontal="center" vertical="center"/>
    </xf>
    <xf numFmtId="177" fontId="3" fillId="3" borderId="9" xfId="79" applyNumberFormat="1" applyFont="1" applyFill="1" applyBorder="1" applyAlignment="1">
      <alignment horizontal="center" vertical="center"/>
    </xf>
    <xf numFmtId="49" fontId="3" fillId="3" borderId="6" xfId="79" applyNumberFormat="1" applyFont="1" applyFill="1" applyBorder="1" applyAlignment="1">
      <alignment vertical="center" wrapText="1"/>
    </xf>
    <xf numFmtId="49" fontId="3" fillId="3" borderId="5" xfId="79" applyNumberFormat="1" applyFont="1" applyFill="1" applyBorder="1" applyAlignment="1">
      <alignment horizontal="center" vertical="center"/>
    </xf>
    <xf numFmtId="49" fontId="3" fillId="3" borderId="8" xfId="79" applyNumberFormat="1" applyFont="1" applyFill="1" applyBorder="1" applyAlignment="1">
      <alignment vertical="center"/>
    </xf>
    <xf numFmtId="177" fontId="3" fillId="3" borderId="10" xfId="79" applyNumberFormat="1" applyFont="1" applyFill="1" applyBorder="1" applyAlignment="1">
      <alignment horizontal="right" vertical="center"/>
    </xf>
    <xf numFmtId="49" fontId="5" fillId="3" borderId="11" xfId="79" applyNumberFormat="1" applyFont="1" applyFill="1" applyBorder="1" applyAlignment="1">
      <alignment horizontal="center" vertical="center"/>
    </xf>
    <xf numFmtId="49" fontId="5" fillId="3" borderId="5" xfId="79" applyNumberFormat="1" applyFont="1" applyFill="1" applyBorder="1" applyAlignment="1">
      <alignment horizontal="center" vertical="center"/>
    </xf>
    <xf numFmtId="49" fontId="3" fillId="3" borderId="12" xfId="79" applyNumberFormat="1" applyFont="1" applyFill="1" applyBorder="1" applyAlignment="1">
      <alignment vertical="center"/>
    </xf>
    <xf numFmtId="49" fontId="3" fillId="3" borderId="12" xfId="79" applyNumberFormat="1" applyFont="1" applyFill="1" applyBorder="1" applyAlignment="1">
      <alignment horizontal="left" vertical="center"/>
    </xf>
    <xf numFmtId="177" fontId="3" fillId="3" borderId="13" xfId="79" applyNumberFormat="1" applyFont="1" applyFill="1" applyBorder="1" applyAlignment="1">
      <alignment horizontal="right" vertical="center"/>
    </xf>
    <xf numFmtId="49" fontId="3" fillId="3" borderId="10" xfId="79" applyNumberFormat="1" applyFont="1" applyFill="1" applyBorder="1" applyAlignment="1">
      <alignment vertical="center"/>
    </xf>
    <xf numFmtId="177" fontId="3" fillId="3" borderId="3" xfId="79" applyNumberFormat="1" applyFont="1" applyFill="1" applyBorder="1" applyAlignment="1">
      <alignment horizontal="right" vertical="center"/>
    </xf>
    <xf numFmtId="49" fontId="5" fillId="3" borderId="14" xfId="79" applyNumberFormat="1" applyFont="1" applyFill="1" applyBorder="1" applyAlignment="1">
      <alignment horizontal="center" vertical="center"/>
    </xf>
    <xf numFmtId="49" fontId="5" fillId="3" borderId="12" xfId="79" applyNumberFormat="1" applyFont="1" applyFill="1" applyBorder="1" applyAlignment="1">
      <alignment horizontal="center" vertical="center"/>
    </xf>
    <xf numFmtId="49" fontId="3" fillId="3" borderId="15" xfId="79" applyNumberFormat="1" applyFont="1" applyFill="1" applyBorder="1" applyAlignment="1">
      <alignment vertical="center"/>
    </xf>
    <xf numFmtId="49" fontId="3" fillId="3" borderId="2" xfId="79" applyNumberFormat="1" applyFont="1" applyFill="1"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1" fillId="0" borderId="0" xfId="79" applyFont="1" applyFill="1"/>
    <xf numFmtId="0" fontId="6" fillId="0" borderId="0" xfId="79"/>
    <xf numFmtId="49" fontId="4" fillId="3" borderId="2" xfId="79" applyNumberFormat="1" applyFont="1" applyFill="1" applyBorder="1" applyAlignment="1">
      <alignment horizontal="center" vertical="center"/>
    </xf>
    <xf numFmtId="49" fontId="3" fillId="3" borderId="2" xfId="79" applyNumberFormat="1" applyFont="1" applyFill="1" applyBorder="1" applyAlignment="1">
      <alignment vertical="center" wrapText="1"/>
    </xf>
    <xf numFmtId="49" fontId="3" fillId="3" borderId="7" xfId="79" applyNumberFormat="1" applyFont="1" applyFill="1" applyBorder="1" applyAlignment="1">
      <alignment vertical="center" wrapText="1"/>
    </xf>
    <xf numFmtId="49" fontId="3" fillId="3" borderId="6" xfId="79" applyNumberFormat="1" applyFont="1" applyFill="1" applyBorder="1" applyAlignment="1">
      <alignment vertical="center"/>
    </xf>
    <xf numFmtId="49" fontId="3" fillId="3" borderId="8" xfId="79" applyNumberFormat="1" applyFont="1" applyFill="1" applyBorder="1" applyAlignment="1">
      <alignment vertical="center" wrapText="1"/>
    </xf>
    <xf numFmtId="49" fontId="3" fillId="3" borderId="13" xfId="79" applyNumberFormat="1" applyFont="1" applyFill="1" applyBorder="1" applyAlignment="1">
      <alignment vertical="center" wrapText="1"/>
    </xf>
    <xf numFmtId="49" fontId="3" fillId="3" borderId="2" xfId="79" applyNumberFormat="1" applyFont="1" applyFill="1" applyBorder="1" applyAlignment="1">
      <alignment horizontal="center" vertical="center" wrapText="1"/>
    </xf>
    <xf numFmtId="177" fontId="3" fillId="3" borderId="2" xfId="79" applyNumberFormat="1" applyFont="1" applyFill="1" applyBorder="1" applyAlignment="1">
      <alignment horizontal="center" vertical="center"/>
    </xf>
    <xf numFmtId="177" fontId="3" fillId="3" borderId="7" xfId="79" applyNumberFormat="1" applyFont="1" applyFill="1" applyBorder="1" applyAlignment="1">
      <alignment horizontal="center" vertical="center"/>
    </xf>
    <xf numFmtId="49" fontId="3" fillId="3" borderId="7" xfId="79" applyNumberFormat="1" applyFont="1" applyFill="1" applyBorder="1" applyAlignment="1">
      <alignment vertical="center"/>
    </xf>
    <xf numFmtId="49" fontId="3" fillId="3" borderId="9" xfId="79" applyNumberFormat="1" applyFont="1" applyFill="1" applyBorder="1" applyAlignment="1">
      <alignment horizontal="center" vertical="center"/>
    </xf>
    <xf numFmtId="49" fontId="3" fillId="3" borderId="10" xfId="79" applyNumberFormat="1" applyFont="1" applyFill="1" applyBorder="1" applyAlignment="1">
      <alignment vertical="center" wrapText="1"/>
    </xf>
    <xf numFmtId="49" fontId="3" fillId="3" borderId="7" xfId="79" applyNumberFormat="1" applyFont="1" applyFill="1" applyBorder="1" applyAlignment="1">
      <alignment horizontal="left" vertical="center"/>
    </xf>
    <xf numFmtId="49" fontId="3" fillId="3" borderId="13" xfId="79" applyNumberFormat="1" applyFont="1" applyFill="1" applyBorder="1" applyAlignment="1">
      <alignment vertical="center"/>
    </xf>
    <xf numFmtId="49" fontId="3" fillId="3" borderId="7" xfId="79" applyNumberFormat="1" applyFont="1" applyFill="1" applyBorder="1" applyAlignment="1">
      <alignment horizontal="center" vertical="center"/>
    </xf>
    <xf numFmtId="49" fontId="3" fillId="3" borderId="3" xfId="79" applyNumberFormat="1" applyFont="1" applyFill="1" applyBorder="1" applyAlignment="1">
      <alignment horizontal="center" vertical="center"/>
    </xf>
    <xf numFmtId="0" fontId="1" fillId="0" borderId="0" xfId="79" applyFont="1" applyFill="1" applyAlignment="1">
      <alignment horizontal="left"/>
    </xf>
    <xf numFmtId="0" fontId="2" fillId="2" borderId="0" xfId="79" applyFont="1" applyFill="1" applyAlignment="1">
      <alignment horizontal="left" vertical="center"/>
    </xf>
    <xf numFmtId="49" fontId="3" fillId="2" borderId="1" xfId="79" applyNumberFormat="1" applyFont="1" applyFill="1" applyBorder="1" applyAlignment="1">
      <alignment horizontal="left" vertical="center"/>
    </xf>
    <xf numFmtId="49" fontId="3" fillId="2" borderId="2" xfId="79" applyNumberFormat="1" applyFont="1" applyFill="1" applyBorder="1" applyAlignment="1">
      <alignment vertical="center" shrinkToFit="1"/>
    </xf>
    <xf numFmtId="49" fontId="3" fillId="3" borderId="2" xfId="79" applyNumberFormat="1" applyFont="1" applyFill="1" applyBorder="1" applyAlignment="1">
      <alignment horizontal="left" vertical="center"/>
    </xf>
    <xf numFmtId="49" fontId="3" fillId="2" borderId="7" xfId="79" applyNumberFormat="1" applyFont="1" applyFill="1" applyBorder="1" applyAlignment="1">
      <alignment vertical="center" wrapText="1"/>
    </xf>
    <xf numFmtId="49" fontId="3" fillId="2" borderId="10" xfId="79" applyNumberFormat="1" applyFont="1" applyFill="1" applyBorder="1" applyAlignment="1">
      <alignment vertical="center" shrinkToFit="1"/>
    </xf>
    <xf numFmtId="49" fontId="3" fillId="3" borderId="10" xfId="79" applyNumberFormat="1" applyFont="1" applyFill="1" applyBorder="1" applyAlignment="1">
      <alignment horizontal="center" vertical="center"/>
    </xf>
    <xf numFmtId="49" fontId="3" fillId="2" borderId="7" xfId="79" applyNumberFormat="1" applyFont="1" applyFill="1" applyBorder="1" applyAlignment="1">
      <alignment vertical="center" shrinkToFit="1"/>
    </xf>
    <xf numFmtId="49" fontId="3" fillId="2" borderId="12" xfId="79" applyNumberFormat="1" applyFont="1" applyFill="1" applyBorder="1" applyAlignment="1">
      <alignment vertical="center" shrinkToFit="1"/>
    </xf>
    <xf numFmtId="49" fontId="5" fillId="2" borderId="12" xfId="79" applyNumberFormat="1" applyFont="1" applyFill="1" applyBorder="1" applyAlignment="1">
      <alignment horizontal="center" vertical="center"/>
    </xf>
    <xf numFmtId="49" fontId="3" fillId="2" borderId="7" xfId="79" applyNumberFormat="1" applyFont="1" applyFill="1" applyBorder="1" applyAlignment="1">
      <alignment horizontal="center" vertical="center" shrinkToFit="1"/>
    </xf>
    <xf numFmtId="49" fontId="3" fillId="3" borderId="7" xfId="79" applyNumberFormat="1" applyFont="1" applyFill="1" applyBorder="1" applyAlignment="1">
      <alignment horizontal="center" vertical="center" shrinkToFit="1"/>
    </xf>
    <xf numFmtId="0" fontId="0" fillId="3" borderId="0" xfId="0" applyFill="1"/>
    <xf numFmtId="49" fontId="7" fillId="2" borderId="1" xfId="79" applyNumberFormat="1" applyFont="1" applyFill="1" applyBorder="1" applyAlignment="1">
      <alignment horizontal="left" vertical="center"/>
    </xf>
    <xf numFmtId="49" fontId="7" fillId="2" borderId="1" xfId="79" applyNumberFormat="1" applyFont="1" applyFill="1" applyBorder="1" applyAlignment="1">
      <alignment vertical="center"/>
    </xf>
    <xf numFmtId="49" fontId="7" fillId="2" borderId="1" xfId="79" applyNumberFormat="1" applyFont="1" applyFill="1" applyBorder="1" applyAlignment="1">
      <alignment horizontal="right" vertical="center"/>
    </xf>
    <xf numFmtId="49" fontId="8" fillId="2" borderId="4" xfId="79" applyNumberFormat="1" applyFont="1" applyFill="1" applyBorder="1" applyAlignment="1">
      <alignment horizontal="center" vertical="center"/>
    </xf>
    <xf numFmtId="49" fontId="8" fillId="2" borderId="16" xfId="79" applyNumberFormat="1" applyFont="1" applyFill="1" applyBorder="1" applyAlignment="1">
      <alignment horizontal="center" vertical="center"/>
    </xf>
    <xf numFmtId="0" fontId="8" fillId="2" borderId="17" xfId="79" applyFont="1" applyFill="1" applyBorder="1" applyAlignment="1">
      <alignment horizontal="center" vertical="center"/>
    </xf>
    <xf numFmtId="0" fontId="8" fillId="2" borderId="3" xfId="79" applyFont="1" applyFill="1" applyBorder="1" applyAlignment="1">
      <alignment horizontal="center" vertical="center"/>
    </xf>
    <xf numFmtId="49" fontId="8" fillId="2" borderId="18" xfId="79" applyNumberFormat="1" applyFont="1" applyFill="1" applyBorder="1" applyAlignment="1">
      <alignment horizontal="center" vertical="center"/>
    </xf>
    <xf numFmtId="0" fontId="8" fillId="2" borderId="19" xfId="79" applyFont="1" applyFill="1" applyBorder="1" applyAlignment="1">
      <alignment horizontal="center" vertical="center"/>
    </xf>
    <xf numFmtId="0" fontId="8" fillId="2" borderId="20" xfId="79" applyFont="1" applyFill="1" applyBorder="1" applyAlignment="1">
      <alignment horizontal="center" vertical="center"/>
    </xf>
    <xf numFmtId="49" fontId="8" fillId="2" borderId="7" xfId="79" applyNumberFormat="1" applyFont="1" applyFill="1" applyBorder="1" applyAlignment="1">
      <alignment horizontal="center" vertical="center"/>
    </xf>
    <xf numFmtId="49" fontId="8" fillId="2" borderId="7" xfId="79" applyNumberFormat="1" applyFont="1" applyFill="1" applyBorder="1" applyAlignment="1">
      <alignment horizontal="center" vertical="center" wrapText="1"/>
    </xf>
    <xf numFmtId="49" fontId="7" fillId="3" borderId="5" xfId="79" applyNumberFormat="1" applyFont="1" applyFill="1" applyBorder="1" applyAlignment="1">
      <alignment vertical="center"/>
    </xf>
    <xf numFmtId="177" fontId="7" fillId="3" borderId="5" xfId="79" applyNumberFormat="1" applyFont="1" applyFill="1" applyBorder="1" applyAlignment="1">
      <alignment horizontal="right" vertical="center"/>
    </xf>
    <xf numFmtId="49" fontId="7" fillId="3" borderId="21" xfId="79" applyNumberFormat="1" applyFont="1" applyFill="1" applyBorder="1" applyAlignment="1">
      <alignment vertical="center"/>
    </xf>
    <xf numFmtId="49" fontId="7" fillId="3" borderId="18" xfId="79" applyNumberFormat="1" applyFont="1" applyFill="1" applyBorder="1" applyAlignment="1">
      <alignment vertical="center"/>
    </xf>
    <xf numFmtId="49" fontId="7" fillId="3" borderId="5" xfId="79" applyNumberFormat="1" applyFont="1" applyFill="1" applyBorder="1" applyAlignment="1">
      <alignment horizontal="center" vertical="center"/>
    </xf>
    <xf numFmtId="49" fontId="7" fillId="3" borderId="22" xfId="79" applyNumberFormat="1" applyFont="1" applyFill="1" applyBorder="1" applyAlignment="1">
      <alignment vertical="center" wrapText="1"/>
    </xf>
    <xf numFmtId="49" fontId="3" fillId="2" borderId="23" xfId="79" applyNumberFormat="1" applyFont="1" applyFill="1" applyBorder="1" applyAlignment="1">
      <alignment vertical="center"/>
    </xf>
    <xf numFmtId="49" fontId="3" fillId="2" borderId="23" xfId="79" applyNumberFormat="1" applyFont="1" applyFill="1" applyBorder="1" applyAlignment="1">
      <alignment horizontal="left" vertical="center"/>
    </xf>
    <xf numFmtId="49" fontId="3" fillId="2" borderId="23" xfId="79" applyNumberFormat="1" applyFont="1" applyFill="1" applyBorder="1" applyAlignment="1">
      <alignment horizontal="right" vertical="center"/>
    </xf>
    <xf numFmtId="49" fontId="4" fillId="2" borderId="24" xfId="79" applyNumberFormat="1" applyFont="1" applyFill="1" applyBorder="1" applyAlignment="1">
      <alignment horizontal="center" vertical="center"/>
    </xf>
    <xf numFmtId="49" fontId="4" fillId="2" borderId="5" xfId="79" applyNumberFormat="1" applyFont="1" applyFill="1" applyBorder="1" applyAlignment="1">
      <alignment horizontal="center" vertical="center"/>
    </xf>
    <xf numFmtId="49" fontId="3" fillId="2" borderId="25" xfId="79" applyNumberFormat="1" applyFont="1" applyFill="1" applyBorder="1" applyAlignment="1">
      <alignment vertical="center"/>
    </xf>
    <xf numFmtId="178" fontId="0" fillId="0" borderId="5" xfId="0" applyNumberFormat="1" applyBorder="1" applyAlignment="1">
      <alignment horizontal="center"/>
    </xf>
    <xf numFmtId="179" fontId="0" fillId="0" borderId="12" xfId="0" applyNumberFormat="1" applyBorder="1" applyAlignment="1">
      <alignment horizontal="center" vertical="center"/>
    </xf>
    <xf numFmtId="49" fontId="3" fillId="2" borderId="5" xfId="79" applyNumberFormat="1" applyFont="1" applyFill="1" applyBorder="1" applyAlignment="1">
      <alignment horizontal="left" vertical="center"/>
    </xf>
    <xf numFmtId="49" fontId="3" fillId="2" borderId="26" xfId="79" applyNumberFormat="1" applyFont="1" applyFill="1" applyBorder="1" applyAlignment="1">
      <alignment vertical="center"/>
    </xf>
    <xf numFmtId="179" fontId="0" fillId="0" borderId="5" xfId="0" applyNumberFormat="1" applyBorder="1" applyAlignment="1">
      <alignment horizontal="center" vertical="center"/>
    </xf>
    <xf numFmtId="49" fontId="3" fillId="2" borderId="16" xfId="79" applyNumberFormat="1" applyFont="1" applyFill="1" applyBorder="1" applyAlignment="1">
      <alignment vertical="center"/>
    </xf>
    <xf numFmtId="49" fontId="3" fillId="2" borderId="16" xfId="79" applyNumberFormat="1" applyFont="1" applyFill="1" applyBorder="1" applyAlignment="1">
      <alignment horizontal="left" vertical="center"/>
    </xf>
    <xf numFmtId="179" fontId="0" fillId="0" borderId="7" xfId="0" applyNumberFormat="1" applyBorder="1" applyAlignment="1">
      <alignment horizontal="center" vertical="center"/>
    </xf>
    <xf numFmtId="49" fontId="3" fillId="2" borderId="16" xfId="79" applyNumberFormat="1" applyFont="1" applyFill="1" applyBorder="1" applyAlignment="1">
      <alignment horizontal="center" vertical="center"/>
    </xf>
    <xf numFmtId="49" fontId="3" fillId="2" borderId="5" xfId="79" applyNumberFormat="1" applyFont="1" applyFill="1" applyBorder="1" applyAlignment="1">
      <alignment horizontal="center" vertical="center"/>
    </xf>
    <xf numFmtId="49" fontId="4" fillId="2" borderId="5" xfId="79" applyNumberFormat="1" applyFont="1" applyFill="1" applyBorder="1" applyAlignment="1">
      <alignment horizontal="left" vertical="center"/>
    </xf>
    <xf numFmtId="179" fontId="0" fillId="0" borderId="27" xfId="0" applyNumberFormat="1" applyBorder="1" applyAlignment="1">
      <alignment horizontal="center" vertical="center"/>
    </xf>
    <xf numFmtId="179" fontId="0" fillId="0" borderId="18" xfId="0" applyNumberFormat="1" applyBorder="1" applyAlignment="1">
      <alignment horizontal="center" vertical="center"/>
    </xf>
    <xf numFmtId="49" fontId="5" fillId="2" borderId="5" xfId="79" applyNumberFormat="1" applyFont="1" applyFill="1" applyBorder="1" applyAlignment="1">
      <alignment horizontal="left" vertical="center"/>
    </xf>
    <xf numFmtId="49" fontId="2" fillId="2" borderId="0" xfId="79" applyNumberFormat="1" applyFont="1" applyFill="1" applyBorder="1" applyAlignment="1">
      <alignment horizontal="center" vertical="center"/>
    </xf>
    <xf numFmtId="0" fontId="2" fillId="2" borderId="0" xfId="79" applyFont="1" applyFill="1" applyBorder="1" applyAlignment="1">
      <alignment horizontal="center" vertical="center"/>
    </xf>
    <xf numFmtId="0" fontId="9" fillId="2" borderId="0" xfId="79" applyFont="1" applyFill="1" applyBorder="1" applyAlignment="1"/>
    <xf numFmtId="49" fontId="3" fillId="2" borderId="1" xfId="79" applyNumberFormat="1" applyFont="1" applyFill="1" applyBorder="1" applyAlignment="1">
      <alignment horizontal="center" vertical="center"/>
    </xf>
    <xf numFmtId="49" fontId="10" fillId="2" borderId="23" xfId="79" applyNumberFormat="1" applyFont="1" applyFill="1" applyBorder="1" applyAlignment="1">
      <alignment horizontal="center"/>
    </xf>
    <xf numFmtId="49" fontId="4" fillId="2" borderId="18" xfId="79" applyNumberFormat="1" applyFont="1" applyFill="1" applyBorder="1" applyAlignment="1">
      <alignment horizontal="center" vertical="center" wrapText="1"/>
    </xf>
    <xf numFmtId="49" fontId="4" fillId="2" borderId="5" xfId="79" applyNumberFormat="1" applyFont="1" applyFill="1" applyBorder="1" applyAlignment="1">
      <alignment horizontal="center" vertical="center" wrapText="1"/>
    </xf>
    <xf numFmtId="49" fontId="4" fillId="2" borderId="28" xfId="79" applyNumberFormat="1" applyFont="1" applyFill="1" applyBorder="1" applyAlignment="1">
      <alignment horizontal="center" vertical="center" wrapText="1"/>
    </xf>
    <xf numFmtId="177" fontId="11" fillId="3" borderId="2" xfId="79" applyNumberFormat="1" applyFont="1" applyFill="1" applyBorder="1" applyAlignment="1">
      <alignment horizontal="center" vertical="center"/>
    </xf>
    <xf numFmtId="49" fontId="3" fillId="2" borderId="29" xfId="79" applyNumberFormat="1" applyFont="1" applyFill="1" applyBorder="1" applyAlignment="1">
      <alignment horizontal="left" vertical="center"/>
    </xf>
    <xf numFmtId="179" fontId="6" fillId="0" borderId="2" xfId="79" applyNumberFormat="1" applyBorder="1" applyAlignment="1">
      <alignment horizontal="center" vertical="center"/>
    </xf>
    <xf numFmtId="179" fontId="6" fillId="0" borderId="10" xfId="79" applyNumberFormat="1" applyBorder="1" applyAlignment="1">
      <alignment horizontal="center" vertical="center"/>
    </xf>
    <xf numFmtId="0" fontId="9" fillId="2" borderId="0" xfId="79" applyFont="1" applyFill="1"/>
    <xf numFmtId="49" fontId="1" fillId="2" borderId="23" xfId="79" applyNumberFormat="1" applyFont="1" applyFill="1" applyBorder="1"/>
    <xf numFmtId="49" fontId="4" fillId="2" borderId="30" xfId="79" applyNumberFormat="1" applyFont="1" applyFill="1" applyBorder="1" applyAlignment="1">
      <alignment horizontal="center" vertical="center" wrapText="1"/>
    </xf>
    <xf numFmtId="49" fontId="4" fillId="2" borderId="31" xfId="79" applyNumberFormat="1" applyFont="1" applyFill="1" applyBorder="1" applyAlignment="1">
      <alignment horizontal="center" vertical="center" wrapText="1"/>
    </xf>
    <xf numFmtId="49" fontId="4" fillId="2" borderId="32" xfId="79" applyNumberFormat="1" applyFont="1" applyFill="1" applyBorder="1" applyAlignment="1">
      <alignment horizontal="center" vertical="center" wrapText="1"/>
    </xf>
    <xf numFmtId="49" fontId="5" fillId="2" borderId="29" xfId="79" applyNumberFormat="1" applyFont="1" applyFill="1" applyBorder="1" applyAlignment="1">
      <alignment horizontal="left" vertical="center"/>
    </xf>
    <xf numFmtId="49" fontId="5" fillId="2" borderId="16" xfId="79" applyNumberFormat="1" applyFont="1" applyFill="1" applyBorder="1" applyAlignment="1">
      <alignment horizontal="left" vertical="center"/>
    </xf>
    <xf numFmtId="49" fontId="5" fillId="2" borderId="16" xfId="79" applyNumberFormat="1" applyFont="1" applyFill="1" applyBorder="1" applyAlignment="1">
      <alignment vertical="center"/>
    </xf>
    <xf numFmtId="0" fontId="6" fillId="0" borderId="0" xfId="0" applyFont="1" applyFill="1" applyBorder="1" applyAlignment="1"/>
    <xf numFmtId="0" fontId="12" fillId="0" borderId="0" xfId="0" applyFont="1" applyFill="1" applyAlignment="1">
      <alignment horizontal="center"/>
    </xf>
    <xf numFmtId="0" fontId="13" fillId="0" borderId="0" xfId="0" applyFont="1" applyFill="1" applyBorder="1" applyAlignment="1">
      <alignment horizontal="center" vertical="center"/>
    </xf>
    <xf numFmtId="0" fontId="6" fillId="0" borderId="23" xfId="0" applyFont="1" applyFill="1" applyBorder="1" applyAlignment="1">
      <alignment vertical="center"/>
    </xf>
    <xf numFmtId="58" fontId="6" fillId="0" borderId="23" xfId="0" applyNumberFormat="1" applyFont="1" applyFill="1" applyBorder="1" applyAlignment="1">
      <alignment vertical="center"/>
    </xf>
    <xf numFmtId="0" fontId="6" fillId="0" borderId="2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3" xfId="0" applyFont="1" applyFill="1" applyBorder="1" applyAlignment="1">
      <alignment horizontal="center" vertical="center"/>
    </xf>
    <xf numFmtId="0" fontId="15" fillId="0" borderId="5" xfId="0"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5" xfId="0" applyFont="1" applyFill="1" applyBorder="1" applyAlignment="1">
      <alignment vertical="center"/>
    </xf>
    <xf numFmtId="178" fontId="15" fillId="0" borderId="5"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xf>
    <xf numFmtId="178" fontId="14" fillId="0" borderId="5" xfId="0" applyNumberFormat="1" applyFont="1" applyFill="1" applyBorder="1" applyAlignment="1">
      <alignment horizontal="center" vertical="center"/>
    </xf>
    <xf numFmtId="0" fontId="16" fillId="0" borderId="0" xfId="0" applyFont="1" applyFill="1" applyBorder="1" applyAlignment="1"/>
    <xf numFmtId="58" fontId="6" fillId="0" borderId="23" xfId="0" applyNumberFormat="1" applyFont="1" applyFill="1" applyBorder="1" applyAlignment="1">
      <alignment horizontal="center" vertical="center"/>
    </xf>
    <xf numFmtId="0" fontId="6" fillId="0" borderId="23" xfId="0" applyFont="1" applyFill="1" applyBorder="1" applyAlignment="1">
      <alignment horizontal="right" vertical="center"/>
    </xf>
    <xf numFmtId="0" fontId="17" fillId="0" borderId="5" xfId="0" applyFont="1" applyFill="1" applyBorder="1" applyAlignment="1">
      <alignment horizontal="center" vertical="center"/>
    </xf>
    <xf numFmtId="0" fontId="18" fillId="0" borderId="0" xfId="0" applyFont="1" applyFill="1" applyBorder="1" applyAlignment="1"/>
    <xf numFmtId="0" fontId="12" fillId="0" borderId="0" xfId="0" applyFont="1" applyFill="1" applyBorder="1" applyAlignment="1">
      <alignment horizontal="center"/>
    </xf>
    <xf numFmtId="0" fontId="19" fillId="0" borderId="0" xfId="0" applyFont="1" applyFill="1" applyBorder="1" applyAlignment="1">
      <alignment horizontal="center" vertical="center" wrapText="1"/>
    </xf>
    <xf numFmtId="0" fontId="20" fillId="0" borderId="23" xfId="0" applyFont="1" applyFill="1" applyBorder="1" applyAlignment="1">
      <alignment horizontal="left" vertical="center" wrapText="1"/>
    </xf>
    <xf numFmtId="58" fontId="20" fillId="0" borderId="23" xfId="0" applyNumberFormat="1" applyFont="1" applyFill="1" applyBorder="1" applyAlignment="1">
      <alignment horizontal="left" vertical="center" wrapText="1"/>
    </xf>
    <xf numFmtId="0" fontId="20" fillId="0" borderId="23" xfId="0" applyFont="1" applyFill="1" applyBorder="1" applyAlignment="1">
      <alignment horizontal="right" vertical="center" wrapText="1"/>
    </xf>
    <xf numFmtId="0" fontId="21" fillId="0" borderId="5" xfId="0" applyFont="1" applyFill="1" applyBorder="1" applyAlignment="1">
      <alignment horizontal="center" vertical="center" wrapText="1"/>
    </xf>
    <xf numFmtId="179" fontId="22" fillId="3" borderId="5"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179" fontId="6" fillId="3" borderId="5" xfId="0" applyNumberFormat="1" applyFont="1" applyFill="1" applyBorder="1" applyAlignment="1">
      <alignment horizontal="center" vertical="center"/>
    </xf>
    <xf numFmtId="179" fontId="6" fillId="0" borderId="0" xfId="0" applyNumberFormat="1" applyFont="1" applyFill="1" applyBorder="1" applyAlignment="1"/>
    <xf numFmtId="0" fontId="24" fillId="0" borderId="5" xfId="0" applyFont="1" applyFill="1" applyBorder="1" applyAlignment="1">
      <alignment horizontal="center" vertical="center"/>
    </xf>
    <xf numFmtId="0" fontId="10" fillId="0" borderId="0" xfId="0" applyFont="1" applyFill="1" applyAlignment="1">
      <alignment horizontal="center" vertical="center"/>
    </xf>
    <xf numFmtId="0" fontId="25" fillId="0" borderId="0" xfId="0" applyFont="1" applyFill="1" applyAlignment="1">
      <alignment horizontal="center" vertical="center"/>
    </xf>
    <xf numFmtId="0" fontId="6" fillId="0" borderId="0" xfId="0" applyFont="1" applyFill="1" applyBorder="1" applyAlignment="1">
      <alignment horizontal="left" wrapText="1"/>
    </xf>
    <xf numFmtId="0" fontId="6" fillId="0" borderId="0" xfId="0" applyFont="1" applyFill="1" applyBorder="1" applyAlignment="1">
      <alignment horizontal="center" wrapText="1"/>
    </xf>
    <xf numFmtId="0" fontId="6" fillId="0" borderId="0" xfId="0" applyFont="1" applyFill="1" applyBorder="1" applyAlignment="1">
      <alignment horizontal="center" vertical="center"/>
    </xf>
    <xf numFmtId="0" fontId="10" fillId="0" borderId="0" xfId="0" applyFont="1" applyFill="1" applyAlignment="1">
      <alignment vertical="center"/>
    </xf>
    <xf numFmtId="0" fontId="19" fillId="0" borderId="0" xfId="64" applyFont="1" applyAlignment="1">
      <alignment horizontal="center"/>
    </xf>
    <xf numFmtId="0" fontId="1" fillId="0" borderId="0" xfId="64" applyFont="1"/>
    <xf numFmtId="0" fontId="6" fillId="0" borderId="0" xfId="0" applyFont="1" applyFill="1" applyBorder="1" applyAlignment="1">
      <alignment vertical="center"/>
    </xf>
    <xf numFmtId="58" fontId="6" fillId="0" borderId="0" xfId="0" applyNumberFormat="1" applyFont="1" applyFill="1" applyBorder="1" applyAlignment="1">
      <alignment horizontal="center" vertical="center"/>
    </xf>
    <xf numFmtId="58" fontId="6" fillId="0" borderId="23" xfId="0" applyNumberFormat="1" applyFont="1" applyFill="1" applyBorder="1" applyAlignment="1">
      <alignment horizontal="center" vertical="center" wrapText="1"/>
    </xf>
    <xf numFmtId="0" fontId="1" fillId="0" borderId="0" xfId="64" applyFont="1" applyAlignment="1">
      <alignment horizontal="center" vertical="center"/>
    </xf>
    <xf numFmtId="0" fontId="26" fillId="0" borderId="24" xfId="64" applyFont="1" applyBorder="1" applyAlignment="1">
      <alignment horizontal="center" vertical="center"/>
    </xf>
    <xf numFmtId="0" fontId="26" fillId="0" borderId="34" xfId="64" applyFont="1" applyBorder="1" applyAlignment="1">
      <alignment horizontal="center" vertical="center"/>
    </xf>
    <xf numFmtId="0" fontId="26" fillId="0" borderId="31" xfId="64" applyFont="1" applyBorder="1" applyAlignment="1">
      <alignment horizontal="center" vertical="center" wrapText="1"/>
    </xf>
    <xf numFmtId="0" fontId="26" fillId="0" borderId="31" xfId="64" applyFont="1" applyBorder="1" applyAlignment="1">
      <alignment horizontal="center" vertical="center"/>
    </xf>
    <xf numFmtId="0" fontId="25" fillId="0" borderId="5" xfId="0" applyFont="1" applyFill="1" applyBorder="1" applyAlignment="1">
      <alignment horizontal="center" vertical="center"/>
    </xf>
    <xf numFmtId="0" fontId="1" fillId="0" borderId="5" xfId="64" applyFont="1" applyBorder="1" applyAlignment="1">
      <alignment horizontal="center" vertical="center"/>
    </xf>
    <xf numFmtId="0" fontId="26" fillId="0" borderId="33" xfId="64" applyFont="1" applyBorder="1" applyAlignment="1">
      <alignment horizontal="center" vertical="center" wrapText="1"/>
    </xf>
    <xf numFmtId="0" fontId="26" fillId="0" borderId="33" xfId="64" applyFont="1" applyBorder="1" applyAlignment="1">
      <alignment horizontal="center" vertical="center"/>
    </xf>
    <xf numFmtId="0" fontId="26" fillId="0" borderId="5" xfId="64" applyFont="1" applyBorder="1" applyAlignment="1">
      <alignment horizontal="center" vertical="center"/>
    </xf>
    <xf numFmtId="49" fontId="1" fillId="0" borderId="5" xfId="64" applyNumberFormat="1" applyFont="1" applyBorder="1" applyAlignment="1">
      <alignment horizontal="center" vertical="center"/>
    </xf>
    <xf numFmtId="0" fontId="26" fillId="0" borderId="5" xfId="64" applyFont="1" applyBorder="1" applyAlignment="1">
      <alignment horizontal="left" vertical="center" wrapText="1"/>
    </xf>
    <xf numFmtId="0" fontId="26" fillId="0" borderId="5" xfId="64" applyFont="1" applyBorder="1" applyAlignment="1">
      <alignment horizontal="center" vertical="center" wrapText="1"/>
    </xf>
    <xf numFmtId="180" fontId="26" fillId="0" borderId="5" xfId="64" applyNumberFormat="1" applyFont="1" applyBorder="1" applyAlignment="1">
      <alignment horizontal="center" vertical="center"/>
    </xf>
    <xf numFmtId="0" fontId="10" fillId="0" borderId="5" xfId="0" applyFont="1" applyFill="1" applyBorder="1" applyAlignment="1">
      <alignment horizontal="center" vertical="center"/>
    </xf>
    <xf numFmtId="49" fontId="1" fillId="0" borderId="5"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26" fillId="0" borderId="5" xfId="64" applyNumberFormat="1" applyFont="1" applyBorder="1" applyAlignment="1">
      <alignment horizontal="center" vertical="center"/>
    </xf>
    <xf numFmtId="0" fontId="1" fillId="3" borderId="5" xfId="64" applyFont="1" applyFill="1" applyBorder="1" applyAlignment="1">
      <alignment horizontal="center" vertical="center"/>
    </xf>
    <xf numFmtId="0" fontId="1" fillId="3" borderId="5" xfId="0" applyFont="1" applyFill="1" applyBorder="1" applyAlignment="1">
      <alignment horizontal="center" vertical="center"/>
    </xf>
    <xf numFmtId="180" fontId="1" fillId="3" borderId="5" xfId="64" applyNumberFormat="1" applyFont="1" applyFill="1" applyBorder="1" applyAlignment="1">
      <alignment horizontal="center" vertical="center"/>
    </xf>
    <xf numFmtId="0" fontId="1" fillId="3" borderId="5" xfId="110" applyFont="1" applyFill="1" applyBorder="1" applyAlignment="1">
      <alignment horizontal="center" vertical="center" wrapText="1"/>
    </xf>
    <xf numFmtId="178" fontId="1" fillId="3" borderId="5" xfId="0" applyNumberFormat="1" applyFont="1" applyFill="1" applyBorder="1" applyAlignment="1" applyProtection="1">
      <alignment horizontal="center" vertical="center" wrapText="1"/>
    </xf>
    <xf numFmtId="180" fontId="27" fillId="3" borderId="5" xfId="110" applyNumberFormat="1" applyFont="1" applyFill="1" applyBorder="1" applyAlignment="1">
      <alignment horizontal="center" vertical="center" wrapText="1"/>
    </xf>
    <xf numFmtId="180" fontId="27" fillId="3" borderId="5" xfId="0" applyNumberFormat="1" applyFont="1" applyFill="1" applyBorder="1" applyAlignment="1" applyProtection="1">
      <alignment horizontal="left" vertical="center" wrapText="1"/>
    </xf>
    <xf numFmtId="49" fontId="26" fillId="0" borderId="5" xfId="0" applyNumberFormat="1" applyFont="1" applyFill="1" applyBorder="1" applyAlignment="1">
      <alignment horizontal="left" vertical="center" wrapText="1"/>
    </xf>
    <xf numFmtId="49" fontId="26" fillId="0" borderId="5" xfId="0" applyNumberFormat="1" applyFont="1" applyFill="1" applyBorder="1" applyAlignment="1">
      <alignment horizontal="center" vertical="center" wrapText="1"/>
    </xf>
    <xf numFmtId="49" fontId="26" fillId="0" borderId="5" xfId="0" applyNumberFormat="1" applyFont="1" applyFill="1" applyBorder="1" applyAlignment="1">
      <alignment horizontal="center" vertical="center"/>
    </xf>
    <xf numFmtId="0" fontId="26" fillId="3" borderId="5" xfId="64" applyFont="1" applyFill="1" applyBorder="1" applyAlignment="1">
      <alignment horizontal="center" vertical="center"/>
    </xf>
    <xf numFmtId="0" fontId="0" fillId="0" borderId="0" xfId="0" applyFont="1" applyFill="1" applyAlignment="1"/>
    <xf numFmtId="58" fontId="6" fillId="0" borderId="0" xfId="0" applyNumberFormat="1" applyFont="1" applyFill="1" applyBorder="1" applyAlignment="1">
      <alignment vertical="center"/>
    </xf>
    <xf numFmtId="58" fontId="1" fillId="0" borderId="0" xfId="64" applyNumberFormat="1" applyFont="1" applyAlignment="1">
      <alignment horizontal="center"/>
    </xf>
    <xf numFmtId="0" fontId="26" fillId="0" borderId="11" xfId="64" applyFont="1" applyBorder="1" applyAlignment="1">
      <alignment horizontal="center" vertical="center"/>
    </xf>
    <xf numFmtId="0" fontId="26" fillId="0" borderId="5" xfId="64" applyFont="1" applyBorder="1" applyAlignment="1">
      <alignment horizontal="left" vertical="center"/>
    </xf>
    <xf numFmtId="49" fontId="26" fillId="0" borderId="5" xfId="64" applyNumberFormat="1" applyFont="1" applyBorder="1" applyAlignment="1">
      <alignment horizontal="left" vertical="center"/>
    </xf>
    <xf numFmtId="0" fontId="6" fillId="0" borderId="5" xfId="0" applyFont="1" applyFill="1" applyBorder="1" applyAlignment="1"/>
    <xf numFmtId="0" fontId="1" fillId="0" borderId="5" xfId="64" applyFont="1" applyBorder="1" applyAlignment="1">
      <alignment horizontal="left" vertical="center"/>
    </xf>
    <xf numFmtId="49" fontId="1" fillId="0" borderId="5" xfId="0" applyNumberFormat="1" applyFont="1" applyFill="1" applyBorder="1" applyAlignment="1">
      <alignment vertical="center"/>
    </xf>
    <xf numFmtId="0" fontId="6" fillId="0" borderId="5" xfId="0" applyNumberFormat="1" applyFont="1" applyFill="1" applyBorder="1" applyAlignment="1">
      <alignment horizontal="center" vertical="center"/>
    </xf>
    <xf numFmtId="0" fontId="1" fillId="0" borderId="5" xfId="64" applyFont="1" applyBorder="1" applyAlignment="1">
      <alignment vertical="center"/>
    </xf>
    <xf numFmtId="49" fontId="1" fillId="0" borderId="5" xfId="64" applyNumberFormat="1" applyFont="1" applyBorder="1" applyAlignment="1">
      <alignment vertical="center"/>
    </xf>
    <xf numFmtId="49" fontId="1" fillId="3" borderId="5" xfId="0" applyNumberFormat="1" applyFont="1" applyFill="1" applyBorder="1" applyAlignment="1">
      <alignment horizontal="center" vertical="center"/>
    </xf>
    <xf numFmtId="0" fontId="6" fillId="0" borderId="0" xfId="0" applyFont="1" applyFill="1" applyBorder="1" applyAlignment="1">
      <alignment horizontal="center"/>
    </xf>
    <xf numFmtId="49" fontId="1" fillId="0" borderId="5" xfId="64" applyNumberFormat="1" applyFont="1" applyBorder="1" applyAlignment="1">
      <alignment horizontal="left" vertical="center"/>
    </xf>
    <xf numFmtId="49" fontId="1" fillId="0" borderId="5" xfId="0" applyNumberFormat="1" applyFont="1" applyFill="1" applyBorder="1" applyAlignment="1">
      <alignment horizontal="left" vertical="center"/>
    </xf>
    <xf numFmtId="0" fontId="28" fillId="0" borderId="0"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31" fillId="0" borderId="0" xfId="0" applyFont="1" applyFill="1" applyBorder="1" applyAlignment="1">
      <alignment vertical="center" wrapText="1"/>
    </xf>
    <xf numFmtId="0" fontId="30" fillId="0" borderId="0" xfId="0" applyFont="1" applyFill="1" applyBorder="1" applyAlignment="1">
      <alignment horizontal="right" vertical="center" wrapText="1"/>
    </xf>
    <xf numFmtId="0" fontId="31" fillId="0" borderId="35" xfId="0" applyFont="1" applyFill="1" applyBorder="1" applyAlignment="1">
      <alignment horizontal="center" vertical="center" wrapText="1"/>
    </xf>
    <xf numFmtId="0" fontId="31" fillId="0" borderId="35" xfId="0" applyFont="1" applyFill="1" applyBorder="1" applyAlignment="1">
      <alignment horizontal="left" vertical="center" wrapText="1"/>
    </xf>
    <xf numFmtId="4" fontId="31" fillId="0" borderId="35" xfId="0" applyNumberFormat="1" applyFont="1" applyFill="1" applyBorder="1" applyAlignment="1">
      <alignment vertical="center" wrapText="1"/>
    </xf>
    <xf numFmtId="0" fontId="31" fillId="0" borderId="35" xfId="0" applyFont="1" applyFill="1" applyBorder="1" applyAlignment="1">
      <alignment vertical="center" wrapText="1"/>
    </xf>
    <xf numFmtId="0" fontId="30" fillId="0" borderId="35" xfId="0" applyFont="1" applyFill="1" applyBorder="1" applyAlignment="1">
      <alignment vertical="center" wrapText="1"/>
    </xf>
    <xf numFmtId="4" fontId="30" fillId="0" borderId="35" xfId="0" applyNumberFormat="1" applyFont="1" applyFill="1" applyBorder="1" applyAlignment="1">
      <alignment vertical="center" wrapText="1"/>
    </xf>
    <xf numFmtId="0" fontId="30"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0" fillId="0" borderId="38" xfId="0" applyFont="1" applyFill="1" applyBorder="1" applyAlignment="1">
      <alignment vertical="center" wrapText="1"/>
    </xf>
    <xf numFmtId="0" fontId="31" fillId="0" borderId="5" xfId="0" applyFont="1" applyFill="1" applyBorder="1" applyAlignment="1">
      <alignment vertical="center" wrapText="1"/>
    </xf>
    <xf numFmtId="0" fontId="30" fillId="0" borderId="39" xfId="0" applyFont="1" applyFill="1" applyBorder="1" applyAlignment="1">
      <alignment horizontal="center" vertical="center" wrapText="1"/>
    </xf>
    <xf numFmtId="0" fontId="32" fillId="0" borderId="0" xfId="0" applyFont="1" applyFill="1" applyBorder="1" applyAlignment="1">
      <alignment vertical="center" wrapText="1"/>
    </xf>
    <xf numFmtId="0" fontId="33" fillId="0" borderId="0" xfId="0" applyFont="1" applyFill="1" applyBorder="1" applyAlignment="1">
      <alignment vertical="center"/>
    </xf>
    <xf numFmtId="0" fontId="28" fillId="0" borderId="23" xfId="0" applyFont="1" applyFill="1" applyBorder="1" applyAlignment="1">
      <alignment vertical="center"/>
    </xf>
    <xf numFmtId="0" fontId="1" fillId="3" borderId="0" xfId="110" applyFont="1" applyFill="1" applyAlignment="1">
      <alignment vertical="center"/>
    </xf>
    <xf numFmtId="0" fontId="6" fillId="3" borderId="0" xfId="124" applyFont="1" applyFill="1">
      <alignment vertical="center"/>
    </xf>
    <xf numFmtId="58" fontId="6" fillId="3" borderId="23" xfId="124" applyNumberFormat="1" applyFont="1" applyFill="1" applyBorder="1" applyAlignment="1">
      <alignment horizontal="center" vertical="center"/>
    </xf>
    <xf numFmtId="0" fontId="6" fillId="3" borderId="0" xfId="124" applyFont="1" applyFill="1" applyAlignment="1">
      <alignment horizontal="right" vertical="center"/>
    </xf>
    <xf numFmtId="179" fontId="24" fillId="3" borderId="5" xfId="0" applyNumberFormat="1" applyFont="1" applyFill="1" applyBorder="1" applyAlignment="1">
      <alignment horizontal="center" vertical="center"/>
    </xf>
    <xf numFmtId="0" fontId="1" fillId="3" borderId="0" xfId="110" applyFont="1" applyFill="1" applyBorder="1" applyAlignment="1">
      <alignment vertical="center"/>
    </xf>
    <xf numFmtId="0" fontId="34" fillId="3" borderId="0" xfId="110" applyFont="1" applyFill="1" applyBorder="1" applyAlignment="1">
      <alignment horizontal="center" vertical="center" wrapText="1"/>
    </xf>
    <xf numFmtId="0" fontId="13" fillId="3" borderId="0" xfId="124" applyFont="1" applyFill="1" applyBorder="1" applyAlignment="1">
      <alignment horizontal="center" vertical="center"/>
    </xf>
    <xf numFmtId="0" fontId="6" fillId="3" borderId="0" xfId="124" applyFont="1" applyFill="1" applyBorder="1" applyAlignment="1">
      <alignment vertical="center"/>
    </xf>
    <xf numFmtId="58" fontId="6" fillId="3" borderId="23" xfId="124" applyNumberFormat="1" applyFont="1" applyFill="1" applyBorder="1" applyAlignment="1">
      <alignment horizontal="left" vertical="center"/>
    </xf>
    <xf numFmtId="0" fontId="6" fillId="3" borderId="0" xfId="124" applyFont="1" applyFill="1" applyBorder="1" applyAlignment="1">
      <alignment horizontal="right" vertical="center"/>
    </xf>
    <xf numFmtId="0" fontId="16" fillId="3" borderId="5" xfId="124" applyFont="1" applyFill="1" applyBorder="1" applyAlignment="1">
      <alignment vertical="center"/>
    </xf>
    <xf numFmtId="0" fontId="16" fillId="3" borderId="5" xfId="124" applyFont="1" applyFill="1" applyBorder="1" applyAlignment="1">
      <alignment horizontal="center" vertical="center" wrapText="1"/>
    </xf>
    <xf numFmtId="0" fontId="6" fillId="3" borderId="5" xfId="124" applyFont="1" applyFill="1" applyBorder="1" applyAlignment="1">
      <alignment horizontal="center" vertical="center"/>
    </xf>
    <xf numFmtId="0" fontId="16" fillId="3" borderId="5" xfId="124" applyFont="1" applyFill="1" applyBorder="1" applyAlignment="1">
      <alignment horizontal="center" vertical="center"/>
    </xf>
    <xf numFmtId="0" fontId="26"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5" fillId="0" borderId="0" xfId="0" applyFont="1" applyFill="1" applyBorder="1" applyAlignment="1">
      <alignment vertical="center"/>
    </xf>
    <xf numFmtId="0" fontId="35" fillId="0" borderId="0" xfId="0" applyFont="1" applyFill="1" applyBorder="1" applyAlignment="1">
      <alignment vertical="center" wrapText="1"/>
    </xf>
    <xf numFmtId="0" fontId="35" fillId="0" borderId="0" xfId="0" applyFont="1" applyFill="1" applyBorder="1" applyAlignment="1">
      <alignment horizontal="center" vertical="center" wrapText="1"/>
    </xf>
    <xf numFmtId="181" fontId="35" fillId="0" borderId="0" xfId="0" applyNumberFormat="1" applyFont="1" applyFill="1" applyBorder="1" applyAlignment="1">
      <alignment horizontal="center" vertical="center" wrapText="1"/>
    </xf>
    <xf numFmtId="179" fontId="35" fillId="0" borderId="0" xfId="0" applyNumberFormat="1" applyFont="1" applyFill="1" applyBorder="1" applyAlignment="1">
      <alignment horizontal="center" vertical="center" wrapText="1"/>
    </xf>
    <xf numFmtId="0" fontId="36" fillId="0" borderId="0" xfId="0" applyFont="1" applyFill="1" applyBorder="1" applyAlignment="1">
      <alignment horizontal="center" vertical="center" wrapText="1"/>
    </xf>
    <xf numFmtId="181" fontId="36" fillId="0" borderId="0" xfId="0" applyNumberFormat="1" applyFont="1" applyFill="1" applyBorder="1" applyAlignment="1">
      <alignment horizontal="center" vertical="center" wrapText="1"/>
    </xf>
    <xf numFmtId="179" fontId="36" fillId="0" borderId="0" xfId="0" applyNumberFormat="1" applyFont="1" applyFill="1" applyBorder="1" applyAlignment="1">
      <alignment horizontal="center" vertical="center" wrapText="1"/>
    </xf>
    <xf numFmtId="0" fontId="36"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23" xfId="0" applyFont="1" applyFill="1" applyBorder="1" applyAlignment="1">
      <alignment horizontal="center" vertical="center" wrapText="1"/>
    </xf>
    <xf numFmtId="0" fontId="35" fillId="0" borderId="23" xfId="0" applyFont="1" applyFill="1" applyBorder="1" applyAlignment="1">
      <alignment horizontal="right" vertical="center" wrapText="1"/>
    </xf>
    <xf numFmtId="0" fontId="35" fillId="0" borderId="23" xfId="0" applyNumberFormat="1" applyFont="1" applyFill="1" applyBorder="1" applyAlignment="1">
      <alignment horizontal="right" vertical="center" wrapText="1"/>
    </xf>
    <xf numFmtId="0" fontId="37" fillId="0" borderId="5" xfId="110" applyFont="1" applyFill="1" applyBorder="1" applyAlignment="1">
      <alignment horizontal="center" vertical="center" wrapText="1"/>
    </xf>
    <xf numFmtId="49" fontId="37" fillId="0" borderId="5" xfId="110" applyNumberFormat="1" applyFont="1" applyFill="1" applyBorder="1" applyAlignment="1">
      <alignment horizontal="center" vertical="center" wrapText="1"/>
    </xf>
    <xf numFmtId="0" fontId="37" fillId="0" borderId="5" xfId="110" applyNumberFormat="1" applyFont="1" applyFill="1" applyBorder="1" applyAlignment="1">
      <alignment horizontal="center" vertical="center" wrapText="1"/>
    </xf>
    <xf numFmtId="179" fontId="37" fillId="0" borderId="5" xfId="110" applyNumberFormat="1" applyFont="1" applyFill="1" applyBorder="1" applyAlignment="1">
      <alignment horizontal="center" vertical="center" wrapText="1"/>
    </xf>
    <xf numFmtId="49" fontId="37" fillId="0" borderId="31" xfId="110" applyNumberFormat="1" applyFont="1" applyFill="1" applyBorder="1" applyAlignment="1">
      <alignment horizontal="center" vertical="center" wrapText="1"/>
    </xf>
    <xf numFmtId="0" fontId="37" fillId="0" borderId="31" xfId="110" applyNumberFormat="1" applyFont="1" applyFill="1" applyBorder="1" applyAlignment="1">
      <alignment horizontal="center" vertical="center" wrapText="1"/>
    </xf>
    <xf numFmtId="49" fontId="37" fillId="0" borderId="33" xfId="110" applyNumberFormat="1" applyFont="1" applyFill="1" applyBorder="1" applyAlignment="1">
      <alignment horizontal="center" vertical="center" wrapText="1"/>
    </xf>
    <xf numFmtId="0" fontId="37" fillId="0" borderId="33" xfId="110" applyNumberFormat="1" applyFont="1" applyFill="1" applyBorder="1" applyAlignment="1">
      <alignment horizontal="center" vertical="center" wrapText="1"/>
    </xf>
    <xf numFmtId="0" fontId="27" fillId="0" borderId="5" xfId="110" applyFont="1" applyFill="1" applyBorder="1" applyAlignment="1">
      <alignment horizontal="center" vertical="center" wrapText="1"/>
    </xf>
    <xf numFmtId="0" fontId="27" fillId="0" borderId="5" xfId="0" applyNumberFormat="1" applyFont="1" applyFill="1" applyBorder="1" applyAlignment="1">
      <alignment horizontal="center" vertical="center" wrapText="1"/>
    </xf>
    <xf numFmtId="180" fontId="27" fillId="0" borderId="5" xfId="110" applyNumberFormat="1" applyFont="1" applyFill="1" applyBorder="1" applyAlignment="1">
      <alignment horizontal="center" vertical="center" wrapText="1"/>
    </xf>
    <xf numFmtId="181" fontId="27" fillId="0" borderId="5" xfId="110" applyNumberFormat="1" applyFont="1" applyFill="1" applyBorder="1" applyAlignment="1">
      <alignment horizontal="center" vertical="center" wrapText="1"/>
    </xf>
    <xf numFmtId="179" fontId="27" fillId="0" borderId="5" xfId="110" applyNumberFormat="1" applyFont="1" applyFill="1" applyBorder="1" applyAlignment="1">
      <alignment horizontal="center" vertical="center" wrapText="1" shrinkToFit="1"/>
    </xf>
    <xf numFmtId="179" fontId="27" fillId="0" borderId="5" xfId="110" applyNumberFormat="1" applyFont="1" applyFill="1" applyBorder="1" applyAlignment="1">
      <alignment horizontal="center" vertical="center" wrapText="1"/>
    </xf>
    <xf numFmtId="49" fontId="27" fillId="0" borderId="5" xfId="110" applyNumberFormat="1" applyFont="1" applyFill="1" applyBorder="1" applyAlignment="1">
      <alignment horizontal="center" vertical="center" wrapText="1"/>
    </xf>
    <xf numFmtId="0" fontId="27" fillId="0" borderId="5" xfId="11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178" fontId="27" fillId="0" borderId="5" xfId="107" applyNumberFormat="1" applyFont="1" applyFill="1" applyBorder="1" applyAlignment="1">
      <alignment horizontal="center" vertical="center" wrapText="1"/>
    </xf>
    <xf numFmtId="0" fontId="27" fillId="0" borderId="5" xfId="107" applyNumberFormat="1" applyFont="1" applyFill="1" applyBorder="1" applyAlignment="1">
      <alignment horizontal="center" vertical="center" wrapText="1"/>
    </xf>
    <xf numFmtId="181" fontId="27" fillId="0" borderId="5" xfId="107" applyNumberFormat="1" applyFont="1" applyFill="1" applyBorder="1" applyAlignment="1">
      <alignment horizontal="center" vertical="center" wrapText="1"/>
    </xf>
    <xf numFmtId="179" fontId="27" fillId="0" borderId="5" xfId="58" applyNumberFormat="1" applyFont="1" applyFill="1" applyBorder="1" applyAlignment="1">
      <alignment horizontal="center" vertical="center" wrapText="1"/>
    </xf>
    <xf numFmtId="49" fontId="27" fillId="0" borderId="5" xfId="0" applyNumberFormat="1" applyFont="1" applyFill="1" applyBorder="1" applyAlignment="1" applyProtection="1">
      <alignment horizontal="center" vertical="center" wrapText="1"/>
    </xf>
    <xf numFmtId="0" fontId="27" fillId="0" borderId="5" xfId="101" applyFont="1" applyFill="1" applyBorder="1" applyAlignment="1">
      <alignment horizontal="center" vertical="center" wrapText="1"/>
    </xf>
    <xf numFmtId="181" fontId="27" fillId="0" borderId="5" xfId="95" applyNumberFormat="1" applyFont="1" applyFill="1" applyBorder="1" applyAlignment="1" applyProtection="1">
      <alignment horizontal="center" vertical="center" wrapText="1"/>
    </xf>
    <xf numFmtId="179" fontId="27" fillId="0" borderId="5" xfId="63" applyNumberFormat="1" applyFont="1" applyFill="1" applyBorder="1" applyAlignment="1">
      <alignment horizontal="center" vertical="center" wrapText="1"/>
    </xf>
    <xf numFmtId="179" fontId="27" fillId="0" borderId="5" xfId="101" applyNumberFormat="1" applyFont="1" applyFill="1" applyBorder="1" applyAlignment="1">
      <alignment horizontal="center" vertical="center" wrapText="1"/>
    </xf>
    <xf numFmtId="0" fontId="27" fillId="0" borderId="5" xfId="52" applyNumberFormat="1" applyFont="1" applyFill="1" applyBorder="1" applyAlignment="1">
      <alignment horizontal="center" vertical="center" wrapText="1"/>
    </xf>
    <xf numFmtId="176" fontId="27" fillId="0" borderId="5" xfId="52" applyNumberFormat="1" applyFont="1" applyFill="1" applyBorder="1" applyAlignment="1">
      <alignment horizontal="center" vertical="center" wrapText="1"/>
    </xf>
    <xf numFmtId="179" fontId="27" fillId="0" borderId="5" xfId="52" applyNumberFormat="1" applyFont="1" applyFill="1" applyBorder="1" applyAlignment="1">
      <alignment horizontal="center" vertical="center" wrapText="1"/>
    </xf>
    <xf numFmtId="0" fontId="27" fillId="0" borderId="5" xfId="95" applyNumberFormat="1" applyFont="1" applyFill="1" applyBorder="1" applyAlignment="1">
      <alignment horizontal="center" vertical="center" wrapText="1"/>
    </xf>
    <xf numFmtId="0" fontId="27" fillId="0" borderId="5" xfId="58" applyFont="1" applyFill="1" applyBorder="1" applyAlignment="1">
      <alignment horizontal="center" vertical="center" wrapText="1"/>
    </xf>
    <xf numFmtId="0" fontId="27" fillId="0" borderId="5" xfId="95" applyFont="1" applyFill="1" applyBorder="1" applyAlignment="1">
      <alignment horizontal="center" vertical="center" wrapText="1"/>
    </xf>
    <xf numFmtId="179" fontId="27" fillId="0" borderId="5" xfId="95" applyNumberFormat="1" applyFont="1" applyFill="1" applyBorder="1" applyAlignment="1" applyProtection="1">
      <alignment horizontal="center" vertical="center" wrapText="1"/>
    </xf>
    <xf numFmtId="179" fontId="27" fillId="0" borderId="5" xfId="95" applyNumberFormat="1" applyFont="1" applyFill="1" applyBorder="1" applyAlignment="1">
      <alignment horizontal="center" vertical="center" wrapText="1"/>
    </xf>
    <xf numFmtId="0" fontId="27" fillId="0" borderId="5" xfId="132" applyFont="1" applyFill="1" applyBorder="1" applyAlignment="1">
      <alignment horizontal="center" vertical="center" wrapText="1"/>
    </xf>
    <xf numFmtId="49" fontId="27" fillId="0" borderId="5" xfId="95" applyNumberFormat="1" applyFont="1" applyFill="1" applyBorder="1" applyAlignment="1" applyProtection="1">
      <alignment horizontal="center" vertical="center" wrapText="1"/>
    </xf>
    <xf numFmtId="49" fontId="27" fillId="0" borderId="5" xfId="67" applyNumberFormat="1" applyFont="1" applyFill="1" applyBorder="1" applyAlignment="1">
      <alignment horizontal="center" vertical="center" wrapText="1"/>
    </xf>
    <xf numFmtId="179" fontId="27" fillId="0" borderId="5" xfId="81" applyNumberFormat="1" applyFont="1" applyFill="1" applyBorder="1" applyAlignment="1">
      <alignment horizontal="center" vertical="center" wrapText="1"/>
    </xf>
    <xf numFmtId="180" fontId="27" fillId="0" borderId="5" xfId="67" applyNumberFormat="1" applyFont="1" applyFill="1" applyBorder="1" applyAlignment="1">
      <alignment horizontal="center" vertical="center" wrapText="1"/>
    </xf>
    <xf numFmtId="0" fontId="27" fillId="0" borderId="5" xfId="95" applyFont="1" applyFill="1" applyBorder="1" applyAlignment="1" applyProtection="1">
      <alignment horizontal="center" vertical="center" wrapText="1"/>
    </xf>
    <xf numFmtId="179" fontId="27" fillId="0" borderId="5"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xf>
    <xf numFmtId="178" fontId="27" fillId="0" borderId="5" xfId="107" applyNumberFormat="1" applyFont="1" applyFill="1" applyBorder="1" applyAlignment="1" applyProtection="1">
      <alignment horizontal="center" vertical="center" wrapText="1"/>
    </xf>
    <xf numFmtId="0" fontId="27" fillId="0" borderId="5" xfId="107" applyFont="1" applyFill="1" applyBorder="1" applyAlignment="1" applyProtection="1">
      <alignment horizontal="center" vertical="center" wrapText="1"/>
    </xf>
    <xf numFmtId="181" fontId="27" fillId="0" borderId="5" xfId="129" applyNumberFormat="1" applyFont="1" applyFill="1" applyBorder="1" applyAlignment="1">
      <alignment horizontal="center" vertical="center" wrapText="1"/>
    </xf>
    <xf numFmtId="179" fontId="27" fillId="0" borderId="5" xfId="99" applyNumberFormat="1" applyFont="1" applyFill="1" applyBorder="1" applyAlignment="1">
      <alignment horizontal="center" vertical="center" wrapText="1" shrinkToFit="1"/>
    </xf>
    <xf numFmtId="179" fontId="27" fillId="0" borderId="5" xfId="107" applyNumberFormat="1" applyFont="1" applyFill="1" applyBorder="1" applyAlignment="1" applyProtection="1">
      <alignment horizontal="center" vertical="center" wrapText="1"/>
    </xf>
    <xf numFmtId="181" fontId="27" fillId="0" borderId="24" xfId="125" applyNumberFormat="1" applyFont="1" applyFill="1" applyBorder="1" applyAlignment="1">
      <alignment horizontal="center" vertical="center" wrapText="1"/>
    </xf>
    <xf numFmtId="0" fontId="27" fillId="0" borderId="5" xfId="95" applyNumberFormat="1" applyFont="1" applyFill="1" applyBorder="1" applyAlignment="1" applyProtection="1">
      <alignment horizontal="center" vertical="center" wrapText="1"/>
    </xf>
    <xf numFmtId="178" fontId="27" fillId="0" borderId="5" xfId="0" applyNumberFormat="1" applyFont="1" applyFill="1" applyBorder="1" applyAlignment="1">
      <alignment horizontal="center" vertical="center" wrapText="1"/>
    </xf>
    <xf numFmtId="178" fontId="27" fillId="0" borderId="5" xfId="110" applyNumberFormat="1" applyFont="1" applyFill="1" applyBorder="1" applyAlignment="1">
      <alignment horizontal="center" vertical="center" wrapText="1"/>
    </xf>
    <xf numFmtId="0" fontId="27" fillId="0" borderId="5" xfId="5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xf>
    <xf numFmtId="178" fontId="27" fillId="0" borderId="5" xfId="0" applyNumberFormat="1" applyFont="1" applyFill="1" applyBorder="1" applyAlignment="1" applyProtection="1">
      <alignment horizontal="center" vertical="center" wrapText="1"/>
    </xf>
    <xf numFmtId="180" fontId="27" fillId="0" borderId="5" xfId="0" applyNumberFormat="1" applyFont="1" applyFill="1" applyBorder="1" applyAlignment="1">
      <alignment horizontal="center" vertical="center" wrapText="1"/>
    </xf>
    <xf numFmtId="181" fontId="27" fillId="0" borderId="5" xfId="0" applyNumberFormat="1" applyFont="1" applyFill="1" applyBorder="1" applyAlignment="1" applyProtection="1">
      <alignment horizontal="center" vertical="center" wrapText="1"/>
    </xf>
    <xf numFmtId="49" fontId="27" fillId="0" borderId="5" xfId="0" applyNumberFormat="1" applyFont="1" applyFill="1" applyBorder="1" applyAlignment="1">
      <alignment horizontal="center" vertical="center" wrapText="1"/>
    </xf>
    <xf numFmtId="180" fontId="27" fillId="0" borderId="33" xfId="110" applyNumberFormat="1" applyFont="1" applyFill="1" applyBorder="1" applyAlignment="1">
      <alignment horizontal="center" vertical="center" wrapText="1"/>
    </xf>
    <xf numFmtId="0" fontId="27" fillId="0" borderId="33" xfId="0" applyFont="1" applyFill="1" applyBorder="1" applyAlignment="1" applyProtection="1">
      <alignment horizontal="center" vertical="center" wrapText="1"/>
    </xf>
    <xf numFmtId="179" fontId="27" fillId="0" borderId="5"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181" fontId="35" fillId="0" borderId="5" xfId="110" applyNumberFormat="1" applyFont="1" applyFill="1" applyBorder="1" applyAlignment="1">
      <alignment horizontal="center" vertical="center" wrapText="1"/>
    </xf>
    <xf numFmtId="179" fontId="35" fillId="0" borderId="5" xfId="0" applyNumberFormat="1" applyFont="1" applyFill="1" applyBorder="1" applyAlignment="1">
      <alignment horizontal="center" vertical="center" wrapText="1"/>
    </xf>
    <xf numFmtId="49" fontId="35" fillId="0" borderId="5" xfId="110" applyNumberFormat="1" applyFont="1" applyFill="1" applyBorder="1" applyAlignment="1">
      <alignment horizontal="center" vertical="center" wrapText="1"/>
    </xf>
    <xf numFmtId="181" fontId="27" fillId="0" borderId="5" xfId="107" applyNumberFormat="1" applyFont="1" applyFill="1" applyBorder="1" applyAlignment="1" applyProtection="1">
      <alignment horizontal="center" vertical="center" wrapText="1"/>
    </xf>
    <xf numFmtId="178" fontId="27" fillId="0" borderId="5" xfId="58" applyNumberFormat="1" applyFont="1" applyFill="1" applyBorder="1" applyAlignment="1">
      <alignment horizontal="center" vertical="center" wrapText="1"/>
    </xf>
    <xf numFmtId="0" fontId="27" fillId="0" borderId="5" xfId="58" applyNumberFormat="1" applyFont="1" applyFill="1" applyBorder="1" applyAlignment="1">
      <alignment horizontal="center" vertical="center" wrapText="1"/>
    </xf>
    <xf numFmtId="0" fontId="27" fillId="0" borderId="5" xfId="50" applyNumberFormat="1" applyFont="1" applyFill="1" applyBorder="1" applyAlignment="1">
      <alignment horizontal="center" vertical="center" wrapText="1"/>
    </xf>
    <xf numFmtId="179" fontId="27" fillId="0" borderId="5" xfId="50" applyNumberFormat="1" applyFont="1" applyFill="1" applyBorder="1" applyAlignment="1" applyProtection="1">
      <alignment horizontal="center" vertical="center" wrapText="1"/>
    </xf>
    <xf numFmtId="0" fontId="27" fillId="0" borderId="5" xfId="111" applyNumberFormat="1" applyFont="1" applyFill="1" applyBorder="1" applyAlignment="1">
      <alignment horizontal="center" vertical="center" wrapText="1"/>
    </xf>
    <xf numFmtId="0" fontId="27" fillId="0" borderId="5" xfId="63" applyFont="1" applyFill="1" applyBorder="1" applyAlignment="1">
      <alignment horizontal="center" vertical="center" wrapText="1"/>
    </xf>
    <xf numFmtId="179" fontId="27" fillId="0" borderId="5" xfId="111" applyNumberFormat="1" applyFont="1" applyFill="1" applyBorder="1" applyAlignment="1">
      <alignment horizontal="center" vertical="center" wrapText="1"/>
    </xf>
    <xf numFmtId="180" fontId="27" fillId="0" borderId="5" xfId="0" applyNumberFormat="1" applyFont="1" applyFill="1" applyBorder="1" applyAlignment="1" applyProtection="1">
      <alignment horizontal="center" vertical="center" wrapText="1"/>
    </xf>
    <xf numFmtId="0" fontId="27" fillId="0" borderId="5" xfId="94" applyNumberFormat="1" applyFont="1" applyFill="1" applyBorder="1" applyAlignment="1">
      <alignment horizontal="center" vertical="center" wrapText="1"/>
    </xf>
    <xf numFmtId="0" fontId="27" fillId="0" borderId="5" xfId="101" applyNumberFormat="1" applyFont="1" applyFill="1" applyBorder="1" applyAlignment="1">
      <alignment horizontal="center" vertical="center" wrapText="1"/>
    </xf>
    <xf numFmtId="179" fontId="27" fillId="0" borderId="31" xfId="95" applyNumberFormat="1" applyFont="1" applyFill="1" applyBorder="1" applyAlignment="1" applyProtection="1">
      <alignment horizontal="center" vertical="center" wrapText="1"/>
    </xf>
    <xf numFmtId="0" fontId="27" fillId="0" borderId="5" xfId="121" applyNumberFormat="1" applyFont="1" applyFill="1" applyBorder="1" applyAlignment="1">
      <alignment horizontal="center" vertical="center" wrapText="1"/>
    </xf>
    <xf numFmtId="49" fontId="27" fillId="0" borderId="5" xfId="58" applyNumberFormat="1" applyFont="1" applyFill="1" applyBorder="1" applyAlignment="1">
      <alignment horizontal="center" vertical="center" wrapText="1"/>
    </xf>
    <xf numFmtId="0" fontId="27" fillId="0" borderId="5" xfId="58" applyFont="1" applyFill="1" applyBorder="1" applyAlignment="1" applyProtection="1">
      <alignment horizontal="center" vertical="center" wrapText="1"/>
    </xf>
    <xf numFmtId="179" fontId="27" fillId="0" borderId="5" xfId="75" applyNumberFormat="1" applyFont="1" applyFill="1" applyBorder="1" applyAlignment="1">
      <alignment horizontal="center" vertical="center" wrapText="1"/>
    </xf>
    <xf numFmtId="179" fontId="27" fillId="0" borderId="5" xfId="58" applyNumberFormat="1" applyFont="1" applyFill="1" applyBorder="1" applyAlignment="1" applyProtection="1">
      <alignment horizontal="center" vertical="center" wrapText="1"/>
    </xf>
    <xf numFmtId="0" fontId="27" fillId="0" borderId="5" xfId="57" applyNumberFormat="1" applyFont="1" applyFill="1" applyBorder="1" applyAlignment="1">
      <alignment horizontal="center" vertical="center" wrapText="1"/>
    </xf>
    <xf numFmtId="179" fontId="27" fillId="0" borderId="5" xfId="57" applyNumberFormat="1" applyFont="1" applyFill="1" applyBorder="1" applyAlignment="1" applyProtection="1">
      <alignment horizontal="center" vertical="center" wrapText="1"/>
    </xf>
    <xf numFmtId="0" fontId="27" fillId="0" borderId="5" xfId="94" applyNumberFormat="1" applyFont="1" applyFill="1" applyBorder="1" applyAlignment="1" applyProtection="1">
      <alignment horizontal="center" vertical="center" wrapText="1"/>
    </xf>
    <xf numFmtId="0" fontId="27" fillId="0" borderId="5" xfId="128" applyFont="1" applyFill="1" applyBorder="1" applyAlignment="1">
      <alignment horizontal="center" vertical="center" wrapText="1"/>
    </xf>
    <xf numFmtId="180" fontId="27" fillId="0" borderId="5" xfId="128" applyNumberFormat="1" applyFont="1" applyFill="1" applyBorder="1" applyAlignment="1">
      <alignment horizontal="center" vertical="center" wrapText="1"/>
    </xf>
    <xf numFmtId="179" fontId="27" fillId="0" borderId="5" xfId="94" applyNumberFormat="1" applyFont="1" applyFill="1" applyBorder="1" applyAlignment="1">
      <alignment horizontal="center" vertical="center" wrapText="1"/>
    </xf>
    <xf numFmtId="179" fontId="27" fillId="0" borderId="5" xfId="128" applyNumberFormat="1" applyFont="1" applyFill="1" applyBorder="1" applyAlignment="1">
      <alignment horizontal="center" vertical="center" wrapText="1"/>
    </xf>
    <xf numFmtId="0" fontId="27" fillId="0" borderId="5" xfId="94" applyFont="1" applyFill="1" applyBorder="1" applyAlignment="1">
      <alignment horizontal="center" vertical="center" wrapText="1"/>
    </xf>
    <xf numFmtId="0" fontId="27" fillId="0" borderId="5" xfId="122" applyFont="1" applyFill="1" applyBorder="1" applyAlignment="1" applyProtection="1">
      <alignment horizontal="center" vertical="center" wrapText="1"/>
    </xf>
    <xf numFmtId="179" fontId="27" fillId="0" borderId="5" xfId="94" applyNumberFormat="1" applyFont="1" applyFill="1" applyBorder="1" applyAlignment="1" applyProtection="1">
      <alignment horizontal="center" vertical="center" wrapText="1"/>
    </xf>
    <xf numFmtId="49" fontId="27" fillId="0" borderId="5" xfId="128" applyNumberFormat="1" applyFont="1" applyFill="1" applyBorder="1" applyAlignment="1">
      <alignment horizontal="center" vertical="center" wrapText="1"/>
    </xf>
    <xf numFmtId="0" fontId="27" fillId="0" borderId="5" xfId="128" applyNumberFormat="1" applyFont="1" applyFill="1" applyBorder="1" applyAlignment="1">
      <alignment horizontal="center" vertical="center" wrapText="1"/>
    </xf>
    <xf numFmtId="0" fontId="27" fillId="4" borderId="5" xfId="94" applyNumberFormat="1" applyFont="1" applyFill="1" applyBorder="1" applyAlignment="1" applyProtection="1">
      <alignment horizontal="center" vertical="center" wrapText="1"/>
    </xf>
    <xf numFmtId="0" fontId="27" fillId="0" borderId="5" xfId="94" applyFont="1" applyFill="1" applyBorder="1" applyAlignment="1" applyProtection="1">
      <alignment horizontal="center" vertical="center" wrapText="1"/>
    </xf>
    <xf numFmtId="178" fontId="27" fillId="0" borderId="5" xfId="129" applyNumberFormat="1" applyFont="1" applyFill="1" applyBorder="1" applyAlignment="1">
      <alignment horizontal="center" vertical="center" wrapText="1"/>
    </xf>
    <xf numFmtId="179" fontId="27" fillId="0" borderId="5" xfId="107" applyNumberFormat="1" applyFont="1" applyFill="1" applyBorder="1" applyAlignment="1">
      <alignment horizontal="center" vertical="center" wrapText="1"/>
    </xf>
    <xf numFmtId="180" fontId="27" fillId="0" borderId="5" xfId="129" applyNumberFormat="1" applyFont="1" applyFill="1" applyBorder="1" applyAlignment="1">
      <alignment horizontal="center" vertical="center" wrapText="1"/>
    </xf>
    <xf numFmtId="179" fontId="27" fillId="0" borderId="5" xfId="99" applyNumberFormat="1" applyFont="1" applyFill="1" applyBorder="1" applyAlignment="1">
      <alignment horizontal="center" vertical="center" wrapText="1"/>
    </xf>
    <xf numFmtId="49" fontId="27" fillId="0" borderId="5" xfId="129" applyNumberFormat="1" applyFont="1" applyFill="1" applyBorder="1" applyAlignment="1">
      <alignment horizontal="center" vertical="center" wrapText="1"/>
    </xf>
    <xf numFmtId="180" fontId="27" fillId="0" borderId="5" xfId="99" applyNumberFormat="1" applyFont="1" applyFill="1" applyBorder="1" applyAlignment="1">
      <alignment horizontal="center" vertical="center" wrapText="1" shrinkToFit="1"/>
    </xf>
    <xf numFmtId="0" fontId="27" fillId="0" borderId="5" xfId="107" applyFont="1" applyFill="1" applyBorder="1" applyAlignment="1">
      <alignment horizontal="center" vertical="center" wrapText="1"/>
    </xf>
    <xf numFmtId="0" fontId="27" fillId="0" borderId="5" xfId="81" applyFont="1" applyFill="1" applyBorder="1" applyAlignment="1">
      <alignment horizontal="center" vertical="center" wrapText="1"/>
    </xf>
    <xf numFmtId="181" fontId="27" fillId="0" borderId="5" xfId="81" applyNumberFormat="1" applyFont="1" applyFill="1" applyBorder="1" applyAlignment="1">
      <alignment horizontal="center" vertical="center" wrapText="1"/>
    </xf>
    <xf numFmtId="49" fontId="27" fillId="0" borderId="5" xfId="81" applyNumberFormat="1" applyFont="1" applyFill="1" applyBorder="1" applyAlignment="1">
      <alignment horizontal="center" vertical="center" wrapText="1"/>
    </xf>
    <xf numFmtId="0" fontId="27" fillId="0" borderId="33" xfId="0" applyFont="1" applyFill="1" applyBorder="1" applyAlignment="1">
      <alignment horizontal="center" vertical="center" wrapText="1"/>
    </xf>
    <xf numFmtId="49" fontId="27" fillId="0" borderId="31" xfId="0" applyNumberFormat="1" applyFont="1" applyFill="1" applyBorder="1" applyAlignment="1">
      <alignment horizontal="center" vertical="center" wrapText="1"/>
    </xf>
    <xf numFmtId="49" fontId="27" fillId="0" borderId="31" xfId="110" applyNumberFormat="1" applyFont="1" applyFill="1" applyBorder="1" applyAlignment="1">
      <alignment horizontal="center" vertical="center" wrapText="1"/>
    </xf>
    <xf numFmtId="181" fontId="27" fillId="0" borderId="31" xfId="110" applyNumberFormat="1" applyFont="1" applyFill="1" applyBorder="1" applyAlignment="1">
      <alignment horizontal="center" vertical="center" wrapText="1"/>
    </xf>
    <xf numFmtId="182" fontId="27" fillId="0" borderId="5" xfId="0" applyNumberFormat="1" applyFont="1" applyFill="1" applyBorder="1" applyAlignment="1">
      <alignment horizontal="center" vertical="center" wrapText="1"/>
    </xf>
    <xf numFmtId="182" fontId="27" fillId="0" borderId="31" xfId="110" applyNumberFormat="1" applyFont="1" applyFill="1" applyBorder="1" applyAlignment="1">
      <alignment horizontal="center" vertical="center" wrapText="1"/>
    </xf>
    <xf numFmtId="180" fontId="27" fillId="0" borderId="31" xfId="110" applyNumberFormat="1" applyFont="1" applyFill="1" applyBorder="1" applyAlignment="1">
      <alignment horizontal="center" vertical="center" wrapText="1"/>
    </xf>
    <xf numFmtId="0" fontId="27" fillId="0" borderId="31" xfId="0" applyFont="1" applyFill="1" applyBorder="1" applyAlignment="1" applyProtection="1">
      <alignment horizontal="center" vertical="center" wrapText="1"/>
    </xf>
    <xf numFmtId="179" fontId="27" fillId="0" borderId="31" xfId="0" applyNumberFormat="1" applyFont="1" applyFill="1" applyBorder="1" applyAlignment="1">
      <alignment horizontal="center" vertical="center" wrapText="1"/>
    </xf>
    <xf numFmtId="179" fontId="27" fillId="0" borderId="31" xfId="110" applyNumberFormat="1" applyFont="1" applyFill="1" applyBorder="1" applyAlignment="1">
      <alignment horizontal="center" vertical="center" wrapText="1"/>
    </xf>
    <xf numFmtId="0" fontId="27" fillId="0" borderId="31" xfId="0" applyFont="1" applyFill="1" applyBorder="1" applyAlignment="1">
      <alignment horizontal="center" vertical="center" wrapText="1"/>
    </xf>
    <xf numFmtId="0" fontId="27" fillId="0" borderId="5" xfId="6" applyFont="1" applyFill="1" applyBorder="1" applyAlignment="1">
      <alignment horizontal="center" vertical="center" wrapText="1"/>
    </xf>
    <xf numFmtId="181" fontId="27" fillId="0" borderId="5" xfId="0" applyNumberFormat="1" applyFont="1" applyFill="1" applyBorder="1" applyAlignment="1">
      <alignment horizontal="center" vertical="center" wrapText="1"/>
    </xf>
    <xf numFmtId="0" fontId="27" fillId="0" borderId="31" xfId="73" applyFont="1" applyFill="1" applyBorder="1" applyAlignment="1">
      <alignment horizontal="center" vertical="center" wrapText="1"/>
    </xf>
    <xf numFmtId="181" fontId="27" fillId="0" borderId="5" xfId="128" applyNumberFormat="1" applyFont="1" applyFill="1" applyBorder="1" applyAlignment="1">
      <alignment horizontal="center" vertical="center" wrapText="1"/>
    </xf>
    <xf numFmtId="0" fontId="27" fillId="0" borderId="5" xfId="73" applyNumberFormat="1" applyFont="1" applyFill="1" applyBorder="1" applyAlignment="1">
      <alignment horizontal="center" vertical="center" wrapText="1"/>
    </xf>
    <xf numFmtId="0" fontId="27" fillId="0" borderId="5" xfId="80" applyFont="1" applyFill="1" applyBorder="1" applyAlignment="1">
      <alignment horizontal="center" vertical="center" wrapText="1"/>
    </xf>
    <xf numFmtId="180" fontId="27" fillId="0" borderId="5" xfId="80" applyNumberFormat="1" applyFont="1" applyFill="1" applyBorder="1" applyAlignment="1">
      <alignment horizontal="center" vertical="center" wrapText="1"/>
    </xf>
    <xf numFmtId="181" fontId="27" fillId="0" borderId="5" xfId="80" applyNumberFormat="1" applyFont="1" applyFill="1" applyBorder="1" applyAlignment="1">
      <alignment horizontal="center" vertical="center" wrapText="1"/>
    </xf>
    <xf numFmtId="179" fontId="27" fillId="0" borderId="5" xfId="80" applyNumberFormat="1" applyFont="1" applyFill="1" applyBorder="1" applyAlignment="1">
      <alignment horizontal="center" vertical="center" wrapText="1"/>
    </xf>
    <xf numFmtId="0" fontId="27" fillId="0" borderId="5" xfId="73" applyFont="1" applyFill="1" applyBorder="1" applyAlignment="1">
      <alignment horizontal="center" vertical="center" wrapText="1"/>
    </xf>
    <xf numFmtId="179" fontId="27" fillId="0" borderId="5" xfId="73" applyNumberFormat="1" applyFont="1" applyFill="1" applyBorder="1" applyAlignment="1">
      <alignment horizontal="center" vertical="center" wrapText="1"/>
    </xf>
    <xf numFmtId="0" fontId="27" fillId="5" borderId="5" xfId="0" applyNumberFormat="1" applyFont="1" applyFill="1" applyBorder="1" applyAlignment="1">
      <alignment horizontal="center" vertical="center" wrapText="1"/>
    </xf>
    <xf numFmtId="0" fontId="27" fillId="5" borderId="5" xfId="110" applyFont="1" applyFill="1" applyBorder="1" applyAlignment="1">
      <alignment horizontal="center" vertical="center" wrapText="1"/>
    </xf>
    <xf numFmtId="180" fontId="27" fillId="5" borderId="5" xfId="110" applyNumberFormat="1" applyFont="1" applyFill="1" applyBorder="1" applyAlignment="1">
      <alignment horizontal="center" vertical="center" wrapText="1"/>
    </xf>
    <xf numFmtId="181" fontId="27" fillId="0" borderId="5" xfId="52" applyNumberFormat="1" applyFont="1" applyFill="1" applyBorder="1" applyAlignment="1">
      <alignment horizontal="center" vertical="center" wrapText="1"/>
    </xf>
    <xf numFmtId="0" fontId="27" fillId="0" borderId="31" xfId="0" applyNumberFormat="1" applyFont="1" applyFill="1" applyBorder="1" applyAlignment="1">
      <alignment horizontal="center" vertical="center" wrapText="1"/>
    </xf>
    <xf numFmtId="0" fontId="27" fillId="0" borderId="31" xfId="110" applyFont="1" applyFill="1" applyBorder="1" applyAlignment="1">
      <alignment horizontal="center" vertical="center" wrapText="1"/>
    </xf>
    <xf numFmtId="179" fontId="27" fillId="0" borderId="33" xfId="110" applyNumberFormat="1" applyFont="1" applyFill="1" applyBorder="1" applyAlignment="1">
      <alignment horizontal="center" vertical="center" wrapText="1"/>
    </xf>
    <xf numFmtId="179" fontId="27" fillId="0" borderId="5" xfId="68" applyNumberFormat="1" applyFont="1" applyFill="1" applyBorder="1" applyAlignment="1">
      <alignment horizontal="center" vertical="center" wrapText="1"/>
    </xf>
    <xf numFmtId="49" fontId="27" fillId="0" borderId="5" xfId="68" applyNumberFormat="1" applyFont="1" applyFill="1" applyBorder="1" applyAlignment="1">
      <alignment horizontal="center" vertical="center" wrapText="1"/>
    </xf>
    <xf numFmtId="179" fontId="27" fillId="0" borderId="5" xfId="122" applyNumberFormat="1" applyFont="1" applyFill="1" applyBorder="1" applyAlignment="1" applyProtection="1">
      <alignment horizontal="center" vertical="center" wrapText="1"/>
    </xf>
    <xf numFmtId="49" fontId="27" fillId="0" borderId="5" xfId="93" applyNumberFormat="1" applyFont="1" applyFill="1" applyBorder="1" applyAlignment="1">
      <alignment horizontal="center" vertical="center" wrapText="1"/>
    </xf>
    <xf numFmtId="0" fontId="27" fillId="0" borderId="5" xfId="76" applyFont="1" applyFill="1" applyBorder="1" applyAlignment="1">
      <alignment horizontal="center" vertical="center" wrapText="1"/>
    </xf>
    <xf numFmtId="181" fontId="27" fillId="0" borderId="5" xfId="93" applyNumberFormat="1" applyFont="1" applyFill="1" applyBorder="1" applyAlignment="1">
      <alignment horizontal="center" vertical="center" wrapText="1"/>
    </xf>
    <xf numFmtId="181" fontId="27" fillId="0" borderId="5" xfId="126" applyNumberFormat="1" applyFont="1" applyFill="1" applyBorder="1" applyAlignment="1">
      <alignment horizontal="center" vertical="center" wrapText="1"/>
    </xf>
    <xf numFmtId="179" fontId="27" fillId="0" borderId="5" xfId="119" applyNumberFormat="1" applyFont="1" applyFill="1" applyBorder="1" applyAlignment="1">
      <alignment horizontal="center" vertical="center" wrapText="1"/>
    </xf>
    <xf numFmtId="0" fontId="27" fillId="0" borderId="5" xfId="119" applyFont="1" applyFill="1" applyBorder="1" applyAlignment="1">
      <alignment horizontal="center" vertical="center" wrapText="1"/>
    </xf>
    <xf numFmtId="0" fontId="27" fillId="0" borderId="5" xfId="0" applyFont="1" applyFill="1" applyBorder="1" applyAlignment="1">
      <alignment vertical="center" wrapText="1"/>
    </xf>
    <xf numFmtId="179" fontId="27" fillId="0" borderId="5" xfId="73" applyNumberFormat="1" applyFont="1" applyFill="1" applyBorder="1" applyAlignment="1" applyProtection="1">
      <alignment horizontal="center" vertical="center" wrapText="1"/>
    </xf>
    <xf numFmtId="0" fontId="27" fillId="0" borderId="5" xfId="73" applyFont="1" applyFill="1" applyBorder="1" applyAlignment="1" applyProtection="1">
      <alignment horizontal="center" vertical="center" wrapText="1"/>
    </xf>
    <xf numFmtId="0" fontId="27" fillId="0" borderId="5" xfId="87" applyNumberFormat="1" applyFont="1" applyFill="1" applyBorder="1" applyAlignment="1">
      <alignment horizontal="center" vertical="center" wrapText="1"/>
    </xf>
    <xf numFmtId="180" fontId="27" fillId="0" borderId="5" xfId="81" applyNumberFormat="1" applyFont="1" applyFill="1" applyBorder="1" applyAlignment="1">
      <alignment horizontal="center" vertical="center" wrapText="1"/>
    </xf>
    <xf numFmtId="0" fontId="27" fillId="0" borderId="5" xfId="87" applyFont="1" applyFill="1" applyBorder="1" applyAlignment="1" applyProtection="1">
      <alignment horizontal="center" vertical="center" wrapText="1"/>
    </xf>
    <xf numFmtId="0" fontId="27" fillId="0" borderId="31" xfId="87" applyFont="1" applyFill="1" applyBorder="1" applyAlignment="1" applyProtection="1">
      <alignment horizontal="center" vertical="center" wrapText="1"/>
    </xf>
    <xf numFmtId="179" fontId="27" fillId="0" borderId="31" xfId="73" applyNumberFormat="1" applyFont="1" applyFill="1" applyBorder="1" applyAlignment="1" applyProtection="1">
      <alignment horizontal="center" vertical="center" wrapText="1"/>
    </xf>
    <xf numFmtId="179" fontId="27" fillId="0" borderId="5" xfId="87" applyNumberFormat="1" applyFont="1" applyFill="1" applyBorder="1" applyAlignment="1" applyProtection="1">
      <alignment horizontal="center" vertical="center" wrapText="1"/>
    </xf>
    <xf numFmtId="49" fontId="27" fillId="0" borderId="33" xfId="110" applyNumberFormat="1" applyFont="1" applyFill="1" applyBorder="1" applyAlignment="1">
      <alignment horizontal="center" vertical="center" wrapText="1"/>
    </xf>
    <xf numFmtId="179" fontId="27" fillId="0" borderId="33" xfId="110" applyNumberFormat="1" applyFont="1" applyFill="1" applyBorder="1" applyAlignment="1">
      <alignment horizontal="center" vertical="center" wrapText="1" shrinkToFit="1"/>
    </xf>
    <xf numFmtId="178" fontId="27" fillId="0" borderId="5" xfId="50" applyNumberFormat="1" applyFont="1" applyFill="1" applyBorder="1" applyAlignment="1" applyProtection="1">
      <alignment horizontal="center" vertical="center" wrapText="1"/>
    </xf>
    <xf numFmtId="178" fontId="27" fillId="0" borderId="5" xfId="0" applyNumberFormat="1" applyFont="1" applyFill="1" applyBorder="1" applyAlignment="1" applyProtection="1">
      <alignment horizontal="center" vertical="center" wrapText="1" shrinkToFit="1"/>
    </xf>
    <xf numFmtId="181" fontId="27" fillId="0" borderId="5" xfId="119" applyNumberFormat="1" applyFont="1" applyFill="1" applyBorder="1" applyAlignment="1">
      <alignment horizontal="center" vertical="center" wrapText="1"/>
    </xf>
    <xf numFmtId="49" fontId="27" fillId="0" borderId="5" xfId="80" applyNumberFormat="1" applyFont="1" applyFill="1" applyBorder="1" applyAlignment="1">
      <alignment horizontal="center" vertical="center" wrapText="1"/>
    </xf>
    <xf numFmtId="0" fontId="38" fillId="3" borderId="5" xfId="0" applyNumberFormat="1" applyFont="1" applyFill="1" applyBorder="1" applyAlignment="1" applyProtection="1">
      <alignment horizontal="center" vertical="center" wrapText="1"/>
    </xf>
    <xf numFmtId="0" fontId="38" fillId="3" borderId="5" xfId="110" applyFont="1" applyFill="1" applyBorder="1" applyAlignment="1">
      <alignment horizontal="center" vertical="center" wrapText="1"/>
    </xf>
    <xf numFmtId="49" fontId="38" fillId="3" borderId="5" xfId="110" applyNumberFormat="1" applyFont="1" applyFill="1" applyBorder="1" applyAlignment="1">
      <alignment horizontal="center" vertical="center" wrapText="1"/>
    </xf>
    <xf numFmtId="181" fontId="38" fillId="3" borderId="5" xfId="0" applyNumberFormat="1" applyFont="1" applyFill="1" applyBorder="1" applyAlignment="1" applyProtection="1">
      <alignment horizontal="center" vertical="center" wrapText="1"/>
    </xf>
    <xf numFmtId="181" fontId="38" fillId="3" borderId="5" xfId="110" applyNumberFormat="1" applyFont="1" applyFill="1" applyBorder="1" applyAlignment="1">
      <alignment horizontal="center" vertical="center" wrapText="1"/>
    </xf>
    <xf numFmtId="179" fontId="15" fillId="3" borderId="5" xfId="110" applyNumberFormat="1" applyFont="1" applyFill="1" applyBorder="1" applyAlignment="1">
      <alignment horizontal="center" vertical="center" wrapText="1" shrinkToFit="1"/>
    </xf>
    <xf numFmtId="179" fontId="15" fillId="3" borderId="5" xfId="110" applyNumberFormat="1" applyFont="1" applyFill="1" applyBorder="1" applyAlignment="1">
      <alignment horizontal="center" vertical="center" wrapText="1"/>
    </xf>
    <xf numFmtId="180" fontId="15" fillId="3" borderId="5" xfId="110" applyNumberFormat="1" applyFont="1" applyFill="1" applyBorder="1" applyAlignment="1">
      <alignment horizontal="center" vertical="center" wrapText="1"/>
    </xf>
    <xf numFmtId="49" fontId="15" fillId="3" borderId="5" xfId="110" applyNumberFormat="1" applyFont="1" applyFill="1" applyBorder="1" applyAlignment="1">
      <alignment horizontal="center" vertical="center" wrapText="1"/>
    </xf>
    <xf numFmtId="0" fontId="15" fillId="3" borderId="5" xfId="0" applyFont="1" applyFill="1" applyBorder="1" applyAlignment="1" applyProtection="1">
      <alignment horizontal="center" vertical="center" wrapText="1"/>
    </xf>
    <xf numFmtId="0" fontId="27" fillId="3" borderId="5" xfId="110" applyNumberFormat="1" applyFont="1" applyFill="1" applyBorder="1" applyAlignment="1">
      <alignment horizontal="center" vertical="center" wrapText="1"/>
    </xf>
    <xf numFmtId="49" fontId="27" fillId="0" borderId="5" xfId="125" applyNumberFormat="1" applyFont="1" applyFill="1" applyBorder="1" applyAlignment="1">
      <alignment horizontal="center" vertical="center" wrapText="1"/>
    </xf>
    <xf numFmtId="178" fontId="27" fillId="5" borderId="5" xfId="0" applyNumberFormat="1" applyFont="1" applyFill="1" applyBorder="1" applyAlignment="1" applyProtection="1">
      <alignment horizontal="center" vertical="center" wrapText="1"/>
    </xf>
    <xf numFmtId="49" fontId="27" fillId="0" borderId="5" xfId="103" applyNumberFormat="1" applyFont="1" applyFill="1" applyBorder="1" applyAlignment="1" applyProtection="1">
      <alignment horizontal="center" vertical="center" wrapText="1"/>
    </xf>
    <xf numFmtId="0" fontId="27" fillId="0" borderId="5" xfId="97" applyFont="1" applyFill="1" applyBorder="1" applyAlignment="1">
      <alignment horizontal="center" vertical="center" wrapText="1"/>
    </xf>
    <xf numFmtId="0" fontId="27" fillId="0" borderId="5" xfId="97" applyFont="1" applyFill="1" applyBorder="1" applyAlignment="1" applyProtection="1">
      <alignment horizontal="center" vertical="center" wrapText="1"/>
    </xf>
    <xf numFmtId="0" fontId="27" fillId="0" borderId="5" xfId="65" applyNumberFormat="1" applyFont="1" applyFill="1" applyBorder="1" applyAlignment="1">
      <alignment horizontal="center" vertical="center" wrapText="1"/>
    </xf>
    <xf numFmtId="0" fontId="27" fillId="0" borderId="5" xfId="65" applyFont="1" applyFill="1" applyBorder="1" applyAlignment="1">
      <alignment horizontal="center" vertical="center" wrapText="1"/>
    </xf>
    <xf numFmtId="179" fontId="27" fillId="0" borderId="5" xfId="65" applyNumberFormat="1" applyFont="1" applyFill="1" applyBorder="1" applyAlignment="1">
      <alignment horizontal="center" vertical="center" wrapText="1"/>
    </xf>
    <xf numFmtId="178" fontId="27" fillId="0" borderId="5" xfId="97" applyNumberFormat="1" applyFont="1" applyFill="1" applyBorder="1" applyAlignment="1">
      <alignment horizontal="center" vertical="center" wrapText="1"/>
    </xf>
    <xf numFmtId="49" fontId="27" fillId="0" borderId="5" xfId="50" applyNumberFormat="1" applyFont="1" applyFill="1" applyBorder="1" applyAlignment="1">
      <alignment horizontal="center" vertical="center" wrapText="1"/>
    </xf>
    <xf numFmtId="0" fontId="27" fillId="0" borderId="5" xfId="50" applyFont="1" applyFill="1" applyBorder="1" applyAlignment="1">
      <alignment horizontal="center" vertical="center" wrapText="1"/>
    </xf>
    <xf numFmtId="179" fontId="27" fillId="0" borderId="33" xfId="0" applyNumberFormat="1" applyFont="1" applyFill="1" applyBorder="1" applyAlignment="1" applyProtection="1">
      <alignment horizontal="center" vertical="center" wrapText="1"/>
    </xf>
    <xf numFmtId="178" fontId="27" fillId="0" borderId="5" xfId="6" applyNumberFormat="1" applyFont="1" applyFill="1" applyBorder="1" applyAlignment="1">
      <alignment horizontal="center" vertical="center" wrapText="1"/>
    </xf>
    <xf numFmtId="181" fontId="27" fillId="0" borderId="5" xfId="6" applyNumberFormat="1" applyFont="1" applyFill="1" applyBorder="1" applyAlignment="1">
      <alignment horizontal="center" vertical="center" wrapText="1"/>
    </xf>
    <xf numFmtId="0" fontId="27" fillId="0" borderId="5" xfId="0" applyFont="1" applyFill="1" applyBorder="1" applyAlignment="1" applyProtection="1">
      <alignment horizontal="left" vertical="center" wrapText="1"/>
    </xf>
    <xf numFmtId="0" fontId="27" fillId="5" borderId="5" xfId="0" applyNumberFormat="1" applyFont="1" applyFill="1" applyBorder="1" applyAlignment="1" applyProtection="1">
      <alignment horizontal="center" vertical="center" wrapText="1"/>
    </xf>
    <xf numFmtId="0" fontId="27" fillId="5" borderId="5" xfId="0" applyFont="1" applyFill="1" applyBorder="1" applyAlignment="1" applyProtection="1">
      <alignment horizontal="center" vertical="center" wrapText="1"/>
    </xf>
    <xf numFmtId="0" fontId="27" fillId="0" borderId="5" xfId="127" applyNumberFormat="1" applyFont="1" applyFill="1" applyBorder="1" applyAlignment="1" applyProtection="1">
      <alignment horizontal="center" vertical="center" wrapText="1"/>
    </xf>
    <xf numFmtId="0" fontId="35" fillId="0" borderId="5" xfId="0" applyNumberFormat="1" applyFont="1" applyFill="1" applyBorder="1" applyAlignment="1">
      <alignment horizontal="center" vertical="center" wrapText="1"/>
    </xf>
    <xf numFmtId="0" fontId="35" fillId="0" borderId="5" xfId="110" applyFont="1" applyFill="1" applyBorder="1" applyAlignment="1">
      <alignment horizontal="center" vertical="center" wrapText="1"/>
    </xf>
    <xf numFmtId="180" fontId="35" fillId="0" borderId="5" xfId="110" applyNumberFormat="1" applyFont="1" applyFill="1" applyBorder="1" applyAlignment="1">
      <alignment horizontal="center" vertical="center" wrapText="1"/>
    </xf>
    <xf numFmtId="0" fontId="38" fillId="3" borderId="5"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181" fontId="27" fillId="0" borderId="2" xfId="0" applyNumberFormat="1" applyFont="1" applyFill="1" applyBorder="1" applyAlignment="1" applyProtection="1">
      <alignment horizontal="center" vertical="center" wrapText="1"/>
    </xf>
    <xf numFmtId="49" fontId="27" fillId="0" borderId="5" xfId="59" applyNumberFormat="1" applyFont="1" applyFill="1" applyBorder="1" applyAlignment="1">
      <alignment horizontal="center" vertical="center" wrapText="1"/>
    </xf>
    <xf numFmtId="181" fontId="27" fillId="0" borderId="5" xfId="50" applyNumberFormat="1" applyFont="1" applyFill="1" applyBorder="1" applyAlignment="1" applyProtection="1">
      <alignment horizontal="center" vertical="center" wrapText="1"/>
    </xf>
    <xf numFmtId="178" fontId="27" fillId="0" borderId="5" xfId="99" applyNumberFormat="1" applyFont="1" applyFill="1" applyBorder="1" applyAlignment="1">
      <alignment horizontal="center" vertical="center" wrapText="1"/>
    </xf>
    <xf numFmtId="181" fontId="27" fillId="0" borderId="5" xfId="99" applyNumberFormat="1" applyFont="1" applyFill="1" applyBorder="1" applyAlignment="1">
      <alignment horizontal="center" vertical="center" wrapText="1"/>
    </xf>
    <xf numFmtId="182" fontId="27" fillId="0" borderId="5" xfId="0" applyNumberFormat="1" applyFont="1" applyFill="1" applyBorder="1" applyAlignment="1" applyProtection="1">
      <alignment horizontal="center" vertical="center" wrapText="1"/>
    </xf>
    <xf numFmtId="0" fontId="27" fillId="0" borderId="5" xfId="135" applyNumberFormat="1" applyFont="1" applyFill="1" applyBorder="1" applyAlignment="1">
      <alignment horizontal="center" vertical="center" wrapText="1"/>
    </xf>
    <xf numFmtId="0" fontId="27" fillId="0" borderId="5" xfId="72" applyNumberFormat="1" applyFont="1" applyFill="1" applyBorder="1" applyAlignment="1">
      <alignment horizontal="center" vertical="center" wrapText="1"/>
    </xf>
    <xf numFmtId="0" fontId="27" fillId="0" borderId="5" xfId="67" applyFont="1" applyFill="1" applyBorder="1" applyAlignment="1">
      <alignment horizontal="center" vertical="center" wrapText="1"/>
    </xf>
    <xf numFmtId="181" fontId="27" fillId="0" borderId="5" xfId="67" applyNumberFormat="1" applyFont="1" applyFill="1" applyBorder="1" applyAlignment="1">
      <alignment horizontal="center" vertical="center" wrapText="1"/>
    </xf>
    <xf numFmtId="179" fontId="27" fillId="0" borderId="5" xfId="67" applyNumberFormat="1" applyFont="1" applyFill="1" applyBorder="1" applyAlignment="1">
      <alignment horizontal="center" vertical="center" wrapText="1"/>
    </xf>
    <xf numFmtId="181" fontId="27" fillId="0" borderId="5" xfId="73" applyNumberFormat="1" applyFont="1" applyFill="1" applyBorder="1" applyAlignment="1">
      <alignment horizontal="center" vertical="center" wrapText="1"/>
    </xf>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41" fillId="0" borderId="0" xfId="0" applyFont="1" applyFill="1" applyBorder="1" applyAlignment="1" applyProtection="1">
      <alignment horizontal="center" vertical="center" wrapText="1"/>
    </xf>
    <xf numFmtId="0" fontId="42" fillId="0" borderId="0" xfId="0" applyFont="1" applyFill="1" applyAlignment="1">
      <alignment vertical="center"/>
    </xf>
    <xf numFmtId="0" fontId="42" fillId="0" borderId="0" xfId="0" applyFont="1" applyFill="1" applyAlignment="1"/>
    <xf numFmtId="0" fontId="1" fillId="0" borderId="0" xfId="0" applyFont="1" applyFill="1" applyAlignment="1">
      <alignment vertical="center"/>
    </xf>
    <xf numFmtId="0" fontId="43" fillId="0" borderId="0" xfId="0" applyFont="1" applyFill="1" applyAlignment="1">
      <alignment horizontal="center" vertical="center"/>
    </xf>
    <xf numFmtId="0" fontId="26" fillId="0" borderId="0" xfId="0" applyFont="1" applyFill="1" applyAlignment="1">
      <alignment horizontal="center" vertical="center"/>
    </xf>
    <xf numFmtId="0" fontId="1"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0" fontId="44" fillId="0" borderId="0" xfId="0" applyFont="1" applyFill="1" applyAlignment="1">
      <alignment vertical="center"/>
    </xf>
    <xf numFmtId="0" fontId="16" fillId="0" borderId="0" xfId="0" applyFont="1" applyFill="1" applyAlignment="1">
      <alignment horizontal="center" vertical="center"/>
    </xf>
    <xf numFmtId="0" fontId="15" fillId="0" borderId="0" xfId="0" applyFont="1" applyFill="1" applyAlignment="1">
      <alignment vertical="center"/>
    </xf>
    <xf numFmtId="0" fontId="42" fillId="0" borderId="0" xfId="0" applyFont="1" applyFill="1" applyAlignment="1">
      <alignment horizontal="left" vertical="center"/>
    </xf>
    <xf numFmtId="0" fontId="42" fillId="0" borderId="0" xfId="0" applyFont="1" applyFill="1" applyAlignment="1">
      <alignment horizontal="center" vertical="center"/>
    </xf>
    <xf numFmtId="0" fontId="27" fillId="0" borderId="0" xfId="0" applyFont="1" applyFill="1" applyAlignment="1">
      <alignment vertical="center"/>
    </xf>
    <xf numFmtId="0" fontId="45" fillId="0" borderId="0" xfId="0" applyFont="1" applyFill="1" applyAlignment="1">
      <alignment horizontal="center" vertical="center"/>
    </xf>
    <xf numFmtId="0" fontId="19" fillId="0" borderId="0" xfId="0" applyFont="1" applyFill="1" applyAlignment="1">
      <alignment horizontal="center" vertic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42" fillId="0" borderId="0" xfId="0" applyFont="1" applyFill="1" applyAlignment="1">
      <alignment horizontal="center"/>
    </xf>
    <xf numFmtId="0" fontId="46" fillId="0" borderId="0" xfId="0" applyFont="1" applyFill="1" applyBorder="1" applyAlignment="1">
      <alignment horizontal="center"/>
    </xf>
    <xf numFmtId="58" fontId="27" fillId="0" borderId="23" xfId="0" applyNumberFormat="1" applyFont="1" applyFill="1" applyBorder="1" applyAlignment="1">
      <alignment horizontal="center"/>
    </xf>
    <xf numFmtId="0" fontId="42" fillId="0" borderId="0" xfId="0" applyFont="1" applyFill="1" applyBorder="1" applyAlignment="1"/>
    <xf numFmtId="0" fontId="27" fillId="0" borderId="23" xfId="0" applyFont="1" applyFill="1" applyBorder="1" applyAlignment="1">
      <alignment horizontal="right"/>
    </xf>
    <xf numFmtId="0" fontId="34" fillId="0" borderId="31"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31" xfId="0" applyFont="1" applyFill="1" applyBorder="1" applyAlignment="1">
      <alignment horizontal="center" vertical="center" wrapText="1"/>
    </xf>
    <xf numFmtId="0" fontId="34" fillId="0" borderId="31" xfId="0" applyNumberFormat="1" applyFont="1" applyFill="1" applyBorder="1" applyAlignment="1">
      <alignment horizontal="center" vertical="center" wrapText="1"/>
    </xf>
    <xf numFmtId="0" fontId="34" fillId="0" borderId="5"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34" fillId="0" borderId="33" xfId="0" applyFont="1" applyFill="1" applyBorder="1" applyAlignment="1">
      <alignment horizontal="center" vertical="center"/>
    </xf>
    <xf numFmtId="0" fontId="34" fillId="0" borderId="33" xfId="0" applyFont="1" applyFill="1" applyBorder="1" applyAlignment="1">
      <alignment horizontal="center" vertical="center" wrapText="1"/>
    </xf>
    <xf numFmtId="0" fontId="34" fillId="0" borderId="33" xfId="0" applyNumberFormat="1" applyFont="1" applyFill="1" applyBorder="1" applyAlignment="1">
      <alignment horizontal="center" vertical="center" wrapText="1"/>
    </xf>
    <xf numFmtId="0" fontId="47" fillId="0" borderId="5" xfId="0" applyFont="1" applyFill="1" applyBorder="1" applyAlignment="1">
      <alignment horizontal="center" vertical="center"/>
    </xf>
    <xf numFmtId="0" fontId="47" fillId="0" borderId="33" xfId="0" applyFont="1" applyFill="1" applyBorder="1" applyAlignment="1">
      <alignment horizontal="center" vertical="center" wrapText="1"/>
    </xf>
    <xf numFmtId="0" fontId="26" fillId="0" borderId="5" xfId="0" applyFont="1" applyFill="1" applyBorder="1" applyAlignment="1">
      <alignment horizontal="center" vertical="center"/>
    </xf>
    <xf numFmtId="0" fontId="48" fillId="0" borderId="33" xfId="0" applyFont="1" applyFill="1" applyBorder="1" applyAlignment="1">
      <alignment horizontal="center" vertical="center"/>
    </xf>
    <xf numFmtId="178" fontId="48" fillId="0" borderId="5" xfId="0" applyNumberFormat="1" applyFont="1" applyFill="1" applyBorder="1" applyAlignment="1">
      <alignment horizontal="center" vertical="center"/>
    </xf>
    <xf numFmtId="178" fontId="23" fillId="0" borderId="5" xfId="0" applyNumberFormat="1" applyFont="1" applyFill="1" applyBorder="1" applyAlignment="1">
      <alignment horizontal="center" vertical="center"/>
    </xf>
    <xf numFmtId="0" fontId="43" fillId="0" borderId="33" xfId="0" applyFont="1" applyFill="1" applyBorder="1" applyAlignment="1">
      <alignment horizontal="center" vertical="center"/>
    </xf>
    <xf numFmtId="178" fontId="49" fillId="0" borderId="5" xfId="0" applyNumberFormat="1" applyFont="1" applyFill="1" applyBorder="1" applyAlignment="1">
      <alignment horizontal="center" vertical="center"/>
    </xf>
    <xf numFmtId="0" fontId="27" fillId="0" borderId="5" xfId="0" applyFont="1" applyFill="1" applyBorder="1" applyAlignment="1">
      <alignment horizontal="center" vertical="center"/>
    </xf>
    <xf numFmtId="0" fontId="26" fillId="0" borderId="33" xfId="0" applyFont="1" applyFill="1" applyBorder="1" applyAlignment="1">
      <alignment horizontal="center" vertical="center"/>
    </xf>
    <xf numFmtId="178" fontId="26" fillId="0" borderId="5" xfId="0" applyNumberFormat="1" applyFont="1" applyFill="1" applyBorder="1" applyAlignment="1">
      <alignment horizontal="center" vertical="center"/>
    </xf>
    <xf numFmtId="183" fontId="26" fillId="0" borderId="5" xfId="0" applyNumberFormat="1" applyFont="1" applyFill="1" applyBorder="1" applyAlignment="1">
      <alignment horizontal="center" vertical="center"/>
    </xf>
    <xf numFmtId="178" fontId="50"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102" applyFont="1" applyFill="1" applyBorder="1" applyAlignment="1">
      <alignment horizontal="center" vertical="center"/>
    </xf>
    <xf numFmtId="178" fontId="1" fillId="0" borderId="5" xfId="0" applyNumberFormat="1" applyFont="1" applyFill="1" applyBorder="1" applyAlignment="1">
      <alignment horizontal="center" vertical="center"/>
    </xf>
    <xf numFmtId="178" fontId="1" fillId="0" borderId="5" xfId="0" applyNumberFormat="1" applyFont="1" applyFill="1" applyBorder="1" applyAlignment="1">
      <alignment horizontal="center" vertical="center" wrapText="1"/>
    </xf>
    <xf numFmtId="183" fontId="27" fillId="0" borderId="5" xfId="0" applyNumberFormat="1" applyFont="1" applyFill="1" applyBorder="1" applyAlignment="1">
      <alignment horizontal="center" vertical="center"/>
    </xf>
    <xf numFmtId="183" fontId="42" fillId="0" borderId="5" xfId="57" applyNumberFormat="1" applyFont="1" applyFill="1" applyBorder="1" applyAlignment="1">
      <alignment horizontal="center" vertical="center"/>
    </xf>
    <xf numFmtId="183" fontId="42" fillId="0" borderId="5" xfId="121" applyNumberFormat="1" applyFont="1" applyFill="1" applyBorder="1" applyAlignment="1">
      <alignment horizontal="center" vertical="center"/>
    </xf>
    <xf numFmtId="0" fontId="50" fillId="0" borderId="5" xfId="0" applyFont="1" applyFill="1" applyBorder="1" applyAlignment="1">
      <alignment horizontal="center" vertical="center"/>
    </xf>
    <xf numFmtId="183" fontId="27" fillId="0" borderId="5" xfId="133" applyNumberFormat="1" applyFont="1" applyFill="1" applyBorder="1" applyAlignment="1">
      <alignment horizontal="center" vertical="center"/>
    </xf>
    <xf numFmtId="0" fontId="1" fillId="0" borderId="5" xfId="0" applyNumberFormat="1" applyFont="1" applyFill="1" applyBorder="1" applyAlignment="1">
      <alignment horizontal="center" vertical="center" shrinkToFit="1"/>
    </xf>
    <xf numFmtId="0" fontId="27" fillId="0" borderId="5" xfId="133" applyFont="1" applyFill="1" applyBorder="1" applyAlignment="1">
      <alignment horizontal="center" vertical="center"/>
    </xf>
    <xf numFmtId="0" fontId="42" fillId="0" borderId="5" xfId="57" applyFont="1" applyFill="1" applyBorder="1" applyAlignment="1">
      <alignment horizontal="center" vertical="center"/>
    </xf>
    <xf numFmtId="0" fontId="42" fillId="0" borderId="5" xfId="121" applyFont="1" applyFill="1" applyBorder="1" applyAlignment="1">
      <alignment horizontal="center" vertical="center"/>
    </xf>
    <xf numFmtId="0" fontId="51" fillId="0" borderId="40" xfId="0" applyFont="1" applyFill="1" applyBorder="1" applyAlignment="1">
      <alignment horizontal="left" vertical="center" wrapText="1"/>
    </xf>
    <xf numFmtId="0" fontId="51" fillId="0" borderId="40" xfId="0" applyFont="1" applyFill="1" applyBorder="1" applyAlignment="1">
      <alignment horizontal="left" vertical="center"/>
    </xf>
    <xf numFmtId="0" fontId="52" fillId="3" borderId="0" xfId="0" applyFont="1" applyFill="1" applyAlignment="1">
      <alignment vertical="center"/>
    </xf>
    <xf numFmtId="0" fontId="53" fillId="0" borderId="0" xfId="0" applyFont="1" applyFill="1" applyAlignment="1">
      <alignment horizontal="center" vertical="center"/>
    </xf>
    <xf numFmtId="0" fontId="51" fillId="3" borderId="0" xfId="0" applyFont="1" applyFill="1" applyAlignment="1">
      <alignment vertical="center"/>
    </xf>
    <xf numFmtId="0" fontId="54" fillId="0" borderId="0" xfId="0" applyFont="1" applyFill="1" applyAlignment="1">
      <alignment horizontal="center" vertical="center"/>
    </xf>
    <xf numFmtId="0" fontId="55" fillId="0" borderId="0" xfId="0" applyFont="1" applyFill="1" applyAlignment="1">
      <alignment horizontal="center" vertical="center"/>
    </xf>
    <xf numFmtId="0" fontId="56" fillId="0" borderId="0" xfId="0" applyFont="1" applyFill="1" applyAlignment="1">
      <alignment horizontal="center" vertical="center"/>
    </xf>
    <xf numFmtId="0" fontId="15" fillId="0" borderId="0" xfId="0" applyFont="1" applyFill="1" applyAlignment="1">
      <alignment horizontal="center" vertical="center" shrinkToFit="1"/>
    </xf>
    <xf numFmtId="0" fontId="57" fillId="0" borderId="0" xfId="0" applyFont="1" applyFill="1" applyAlignment="1">
      <alignment horizontal="center" vertical="center" shrinkToFit="1"/>
    </xf>
    <xf numFmtId="0" fontId="58" fillId="0" borderId="0" xfId="0" applyFont="1" applyFill="1" applyAlignment="1">
      <alignment horizontal="center" vertical="center" shrinkToFit="1"/>
    </xf>
    <xf numFmtId="0" fontId="1" fillId="0" borderId="0" xfId="0" applyFont="1" applyFill="1" applyAlignment="1">
      <alignment horizontal="center" vertical="center" shrinkToFit="1"/>
    </xf>
    <xf numFmtId="0" fontId="59" fillId="0" borderId="0" xfId="0" applyFont="1" applyFill="1" applyAlignment="1">
      <alignment horizontal="center" vertical="center" shrinkToFit="1"/>
    </xf>
    <xf numFmtId="0" fontId="27" fillId="0" borderId="0" xfId="0" applyFont="1" applyFill="1" applyAlignment="1">
      <alignment horizontal="center" vertical="center" shrinkToFit="1"/>
    </xf>
    <xf numFmtId="0" fontId="15" fillId="0" borderId="0" xfId="0" applyFont="1" applyFill="1" applyAlignment="1">
      <alignment horizontal="center" vertical="center"/>
    </xf>
    <xf numFmtId="0" fontId="57" fillId="0" borderId="0" xfId="0" applyFont="1" applyFill="1" applyAlignment="1">
      <alignment horizontal="center" vertical="center"/>
    </xf>
    <xf numFmtId="0" fontId="59" fillId="0" borderId="0" xfId="0" applyFont="1" applyFill="1" applyAlignment="1">
      <alignment horizontal="center" vertical="center"/>
    </xf>
    <xf numFmtId="0" fontId="58" fillId="0" borderId="0" xfId="0" applyFont="1" applyFill="1" applyAlignment="1">
      <alignment horizontal="center" vertical="center"/>
    </xf>
    <xf numFmtId="0" fontId="27" fillId="0" borderId="0" xfId="0" applyFont="1" applyFill="1" applyAlignment="1">
      <alignment horizontal="center" vertical="center"/>
    </xf>
    <xf numFmtId="0" fontId="6" fillId="0" borderId="0" xfId="0" applyNumberFormat="1" applyFont="1" applyFill="1" applyAlignment="1">
      <alignment vertical="center"/>
    </xf>
    <xf numFmtId="0" fontId="1" fillId="0" borderId="0" xfId="0" applyNumberFormat="1" applyFont="1" applyFill="1" applyAlignment="1">
      <alignment vertical="center"/>
    </xf>
    <xf numFmtId="0" fontId="42" fillId="0" borderId="0" xfId="0" applyNumberFormat="1" applyFont="1" applyFill="1" applyAlignment="1">
      <alignment vertical="center"/>
    </xf>
    <xf numFmtId="0" fontId="10" fillId="0" borderId="0" xfId="0" applyNumberFormat="1" applyFont="1" applyFill="1" applyAlignment="1">
      <alignment vertical="center"/>
    </xf>
    <xf numFmtId="0" fontId="42"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36" fillId="0" borderId="0" xfId="0" applyFont="1" applyFill="1" applyAlignment="1">
      <alignment horizontal="center" vertical="top" wrapText="1"/>
    </xf>
    <xf numFmtId="0" fontId="43" fillId="0" borderId="23" xfId="0" applyFont="1" applyFill="1" applyBorder="1" applyAlignment="1">
      <alignment horizontal="left"/>
    </xf>
    <xf numFmtId="0" fontId="6" fillId="0" borderId="23" xfId="0" applyFont="1" applyFill="1" applyBorder="1" applyAlignment="1">
      <alignment horizontal="left"/>
    </xf>
    <xf numFmtId="0" fontId="43"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NumberFormat="1" applyFont="1" applyFill="1" applyBorder="1" applyAlignment="1">
      <alignment horizontal="left" vertical="center"/>
    </xf>
    <xf numFmtId="0" fontId="43" fillId="0" borderId="0" xfId="0" applyNumberFormat="1" applyFont="1" applyFill="1" applyAlignment="1">
      <alignment vertical="center"/>
    </xf>
    <xf numFmtId="0" fontId="42" fillId="0" borderId="0" xfId="0" applyNumberFormat="1" applyFont="1" applyFill="1" applyBorder="1" applyAlignment="1">
      <alignment horizontal="left" vertical="center"/>
    </xf>
    <xf numFmtId="0" fontId="43" fillId="0" borderId="0" xfId="0" applyNumberFormat="1" applyFont="1" applyFill="1" applyBorder="1" applyAlignment="1">
      <alignment horizontal="left" vertical="center"/>
    </xf>
    <xf numFmtId="0" fontId="6" fillId="0" borderId="0" xfId="0" applyNumberFormat="1" applyFont="1" applyFill="1" applyAlignment="1">
      <alignment horizontal="center" vertical="center"/>
    </xf>
    <xf numFmtId="0" fontId="43" fillId="0" borderId="5" xfId="0" applyFont="1" applyFill="1" applyBorder="1" applyAlignment="1">
      <alignment horizontal="center" vertical="center"/>
    </xf>
    <xf numFmtId="0" fontId="43" fillId="0" borderId="5" xfId="0" applyFont="1" applyFill="1" applyBorder="1" applyAlignment="1">
      <alignment horizontal="center" vertical="center" wrapText="1"/>
    </xf>
    <xf numFmtId="184" fontId="43" fillId="0" borderId="5" xfId="0" applyNumberFormat="1" applyFont="1" applyFill="1" applyBorder="1" applyAlignment="1">
      <alignment horizontal="center" vertical="center" wrapText="1"/>
    </xf>
    <xf numFmtId="0" fontId="43" fillId="0" borderId="5" xfId="0" applyNumberFormat="1" applyFont="1" applyFill="1" applyBorder="1" applyAlignment="1">
      <alignment horizontal="center" vertical="center" wrapText="1"/>
    </xf>
    <xf numFmtId="0" fontId="43" fillId="0" borderId="24" xfId="0" applyNumberFormat="1" applyFont="1" applyFill="1" applyBorder="1" applyAlignment="1">
      <alignment horizontal="center" vertical="center" wrapText="1"/>
    </xf>
    <xf numFmtId="0" fontId="43" fillId="0" borderId="34" xfId="0" applyNumberFormat="1" applyFont="1" applyFill="1" applyBorder="1" applyAlignment="1">
      <alignment horizontal="center" vertical="center" wrapText="1"/>
    </xf>
    <xf numFmtId="0" fontId="43" fillId="0" borderId="11" xfId="0" applyNumberFormat="1" applyFont="1" applyFill="1" applyBorder="1" applyAlignment="1">
      <alignment horizontal="center" vertical="center" wrapText="1"/>
    </xf>
    <xf numFmtId="0" fontId="43" fillId="0" borderId="5" xfId="0" applyNumberFormat="1" applyFont="1" applyFill="1" applyBorder="1" applyAlignment="1">
      <alignment horizontal="center" vertical="center"/>
    </xf>
    <xf numFmtId="179" fontId="43"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178" fontId="26" fillId="0" borderId="5" xfId="0" applyNumberFormat="1" applyFont="1" applyFill="1" applyBorder="1" applyAlignment="1">
      <alignment horizontal="center" vertical="center" wrapText="1"/>
    </xf>
    <xf numFmtId="0" fontId="55" fillId="0" borderId="5"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178" fontId="1" fillId="0" borderId="5" xfId="0" applyNumberFormat="1" applyFont="1" applyFill="1" applyBorder="1" applyAlignment="1">
      <alignment horizontal="center" vertical="center" shrinkToFit="1"/>
    </xf>
    <xf numFmtId="0" fontId="1" fillId="0" borderId="5" xfId="0" applyNumberFormat="1" applyFont="1" applyFill="1" applyBorder="1" applyAlignment="1">
      <alignment horizontal="center" vertical="center"/>
    </xf>
    <xf numFmtId="178" fontId="1" fillId="0" borderId="5" xfId="100" applyNumberFormat="1" applyFont="1" applyFill="1" applyBorder="1" applyAlignment="1">
      <alignment horizontal="center" vertical="center" wrapText="1" shrinkToFit="1"/>
    </xf>
    <xf numFmtId="178" fontId="42" fillId="0" borderId="5" xfId="53" applyNumberFormat="1" applyFont="1" applyFill="1" applyBorder="1" applyAlignment="1">
      <alignment horizontal="center" vertical="center"/>
    </xf>
    <xf numFmtId="178" fontId="42" fillId="0" borderId="5" xfId="111" applyNumberFormat="1" applyFont="1" applyFill="1" applyBorder="1" applyAlignment="1">
      <alignment horizontal="center" vertical="center"/>
    </xf>
    <xf numFmtId="0" fontId="27" fillId="0" borderId="5" xfId="0" applyFont="1" applyFill="1" applyBorder="1" applyAlignment="1">
      <alignment horizontal="center" vertical="center" shrinkToFit="1"/>
    </xf>
    <xf numFmtId="0" fontId="27" fillId="0" borderId="5" xfId="0" applyFont="1" applyFill="1" applyBorder="1" applyAlignment="1">
      <alignment horizontal="center" vertical="center" wrapText="1" shrinkToFit="1"/>
    </xf>
    <xf numFmtId="183" fontId="1" fillId="0" borderId="5" xfId="0" applyNumberFormat="1" applyFont="1" applyFill="1" applyBorder="1" applyAlignment="1">
      <alignment horizontal="center" vertical="center" shrinkToFit="1"/>
    </xf>
    <xf numFmtId="178" fontId="26" fillId="0" borderId="5" xfId="0" applyNumberFormat="1"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185" fontId="1" fillId="0" borderId="5" xfId="0" applyNumberFormat="1" applyFont="1" applyFill="1" applyBorder="1" applyAlignment="1">
      <alignment horizontal="center" vertical="center" shrinkToFit="1"/>
    </xf>
    <xf numFmtId="185" fontId="1" fillId="0" borderId="5" xfId="0" applyNumberFormat="1" applyFont="1" applyFill="1" applyBorder="1" applyAlignment="1">
      <alignment horizontal="center" vertical="center" wrapText="1"/>
    </xf>
    <xf numFmtId="0" fontId="1" fillId="0" borderId="5" xfId="100" applyNumberFormat="1" applyFont="1" applyFill="1" applyBorder="1" applyAlignment="1">
      <alignment horizontal="center" vertical="center" wrapText="1" shrinkToFit="1"/>
    </xf>
    <xf numFmtId="0" fontId="42" fillId="0" borderId="5" xfId="53" applyFont="1" applyFill="1" applyBorder="1" applyAlignment="1">
      <alignment horizontal="center" vertical="center"/>
    </xf>
    <xf numFmtId="0" fontId="42" fillId="0" borderId="5" xfId="111" applyFont="1" applyFill="1" applyBorder="1" applyAlignment="1">
      <alignment horizontal="center" vertical="center"/>
    </xf>
    <xf numFmtId="0" fontId="6" fillId="3" borderId="0" xfId="0" applyFont="1" applyFill="1" applyBorder="1" applyAlignment="1"/>
    <xf numFmtId="0" fontId="42" fillId="3" borderId="0" xfId="0" applyFont="1" applyFill="1" applyBorder="1" applyAlignment="1"/>
    <xf numFmtId="0" fontId="6" fillId="3" borderId="0" xfId="0" applyFont="1" applyFill="1" applyBorder="1" applyAlignment="1">
      <alignment horizontal="center"/>
    </xf>
    <xf numFmtId="0" fontId="15" fillId="3" borderId="0" xfId="0" applyFont="1" applyFill="1" applyBorder="1" applyAlignment="1"/>
    <xf numFmtId="0" fontId="6" fillId="3" borderId="0" xfId="0" applyFont="1" applyFill="1" applyAlignment="1"/>
    <xf numFmtId="0" fontId="6" fillId="3" borderId="0" xfId="0" applyFont="1" applyFill="1" applyBorder="1" applyAlignment="1">
      <alignment wrapText="1"/>
    </xf>
    <xf numFmtId="0" fontId="13" fillId="3" borderId="0" xfId="0" applyFont="1" applyFill="1" applyBorder="1" applyAlignment="1">
      <alignment horizontal="center" vertical="center"/>
    </xf>
    <xf numFmtId="0" fontId="19" fillId="3" borderId="0" xfId="0" applyFont="1" applyFill="1" applyBorder="1" applyAlignment="1">
      <alignment horizontal="center" vertical="center"/>
    </xf>
    <xf numFmtId="0" fontId="27" fillId="3" borderId="23" xfId="0" applyFont="1" applyFill="1" applyBorder="1" applyAlignment="1">
      <alignment horizontal="left" vertical="center"/>
    </xf>
    <xf numFmtId="58" fontId="27" fillId="3" borderId="23" xfId="0" applyNumberFormat="1" applyFont="1" applyFill="1" applyBorder="1" applyAlignment="1">
      <alignment horizontal="center" vertical="center"/>
    </xf>
    <xf numFmtId="58" fontId="15" fillId="3" borderId="23" xfId="0" applyNumberFormat="1" applyFont="1" applyFill="1" applyBorder="1" applyAlignment="1">
      <alignment horizontal="center" vertical="center"/>
    </xf>
    <xf numFmtId="0" fontId="15" fillId="3" borderId="23" xfId="0" applyFont="1" applyFill="1" applyBorder="1" applyAlignment="1">
      <alignment horizontal="center" vertical="center"/>
    </xf>
    <xf numFmtId="0" fontId="23" fillId="3" borderId="31" xfId="0" applyFont="1" applyFill="1" applyBorder="1" applyAlignment="1">
      <alignment horizontal="center" vertical="center" wrapText="1"/>
    </xf>
    <xf numFmtId="0" fontId="1" fillId="3" borderId="5" xfId="60" applyFont="1" applyFill="1" applyBorder="1" applyAlignment="1">
      <alignment horizontal="center" vertical="center"/>
    </xf>
    <xf numFmtId="0" fontId="50" fillId="3" borderId="5" xfId="0" applyFont="1" applyFill="1" applyBorder="1" applyAlignment="1">
      <alignment horizontal="center" vertical="center" wrapText="1"/>
    </xf>
    <xf numFmtId="179" fontId="50" fillId="3" borderId="5" xfId="0" applyNumberFormat="1" applyFont="1" applyFill="1" applyBorder="1" applyAlignment="1">
      <alignment horizontal="center" vertical="center"/>
    </xf>
    <xf numFmtId="0" fontId="50" fillId="3" borderId="5" xfId="0" applyFont="1" applyFill="1" applyBorder="1" applyAlignment="1">
      <alignment vertical="center" wrapText="1"/>
    </xf>
    <xf numFmtId="0" fontId="27" fillId="3" borderId="5" xfId="0" applyFont="1" applyFill="1" applyBorder="1" applyAlignment="1">
      <alignment horizontal="center" vertical="center" wrapText="1"/>
    </xf>
    <xf numFmtId="49" fontId="27" fillId="3" borderId="5" xfId="0" applyNumberFormat="1" applyFont="1" applyFill="1" applyBorder="1" applyAlignment="1">
      <alignment horizontal="center" vertical="center" wrapText="1"/>
    </xf>
    <xf numFmtId="183" fontId="1" fillId="3" borderId="5" xfId="0" applyNumberFormat="1" applyFont="1" applyFill="1" applyBorder="1" applyAlignment="1">
      <alignment horizontal="left" vertical="center" wrapText="1"/>
    </xf>
    <xf numFmtId="183" fontId="27" fillId="3" borderId="5" xfId="0" applyNumberFormat="1" applyFont="1" applyFill="1" applyBorder="1" applyAlignment="1">
      <alignment horizontal="center" vertical="center"/>
    </xf>
    <xf numFmtId="179" fontId="27" fillId="3" borderId="5" xfId="0" applyNumberFormat="1" applyFont="1" applyFill="1" applyBorder="1" applyAlignment="1">
      <alignment horizontal="center" vertical="center" wrapText="1"/>
    </xf>
    <xf numFmtId="179" fontId="1" fillId="3" borderId="5" xfId="92" applyNumberFormat="1" applyFont="1" applyFill="1" applyBorder="1" applyAlignment="1">
      <alignment horizontal="center" vertical="center" wrapText="1"/>
    </xf>
    <xf numFmtId="9" fontId="1" fillId="3" borderId="5" xfId="0" applyNumberFormat="1" applyFont="1" applyFill="1" applyBorder="1" applyAlignment="1">
      <alignment horizontal="center" vertical="center" wrapText="1"/>
    </xf>
    <xf numFmtId="183" fontId="1" fillId="3" borderId="5" xfId="92" applyNumberFormat="1" applyFont="1" applyFill="1" applyBorder="1" applyAlignment="1">
      <alignment horizontal="center" vertical="center" wrapText="1"/>
    </xf>
    <xf numFmtId="0" fontId="6" fillId="3" borderId="5" xfId="0" applyFont="1" applyFill="1" applyBorder="1" applyAlignment="1">
      <alignment horizontal="center" vertical="center"/>
    </xf>
    <xf numFmtId="0" fontId="1" fillId="3" borderId="5" xfId="109" applyFont="1" applyFill="1" applyBorder="1" applyAlignment="1">
      <alignment horizontal="left" vertical="center" wrapText="1"/>
    </xf>
    <xf numFmtId="0" fontId="60" fillId="0" borderId="5" xfId="0" applyNumberFormat="1" applyFont="1" applyFill="1" applyBorder="1" applyAlignment="1" applyProtection="1">
      <alignment horizontal="center" vertical="center" wrapText="1"/>
    </xf>
    <xf numFmtId="179" fontId="1" fillId="3" borderId="5" xfId="0" applyNumberFormat="1" applyFont="1" applyFill="1" applyBorder="1" applyAlignment="1">
      <alignment horizontal="left" vertical="center" wrapText="1"/>
    </xf>
    <xf numFmtId="0" fontId="1" fillId="3" borderId="5" xfId="0" applyFont="1" applyFill="1" applyBorder="1" applyAlignment="1">
      <alignment vertical="center" wrapText="1"/>
    </xf>
    <xf numFmtId="0" fontId="1" fillId="3" borderId="5" xfId="0" applyFont="1" applyFill="1" applyBorder="1" applyAlignment="1">
      <alignment horizontal="center" vertical="center" wrapText="1"/>
    </xf>
    <xf numFmtId="0" fontId="27"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 fillId="3" borderId="5" xfId="0" applyFont="1" applyFill="1" applyBorder="1" applyAlignment="1" applyProtection="1">
      <alignment horizontal="left" vertical="center" wrapText="1"/>
    </xf>
    <xf numFmtId="0" fontId="27" fillId="3" borderId="5" xfId="0" applyFont="1" applyFill="1" applyBorder="1" applyAlignment="1">
      <alignment horizontal="center" vertical="center"/>
    </xf>
    <xf numFmtId="0" fontId="51" fillId="3" borderId="0" xfId="0" applyFont="1" applyFill="1" applyBorder="1" applyAlignment="1">
      <alignment vertical="center"/>
    </xf>
    <xf numFmtId="0" fontId="51" fillId="3" borderId="0" xfId="0" applyFont="1" applyFill="1" applyBorder="1" applyAlignment="1">
      <alignment vertical="center" wrapText="1"/>
    </xf>
    <xf numFmtId="182" fontId="6" fillId="3" borderId="0" xfId="0" applyNumberFormat="1" applyFont="1" applyFill="1" applyBorder="1" applyAlignment="1"/>
    <xf numFmtId="0" fontId="0" fillId="3" borderId="0" xfId="0" applyFill="1" applyBorder="1" applyAlignment="1"/>
    <xf numFmtId="0" fontId="34" fillId="3" borderId="0" xfId="60" applyFont="1" applyFill="1" applyAlignment="1">
      <alignment vertical="center"/>
    </xf>
    <xf numFmtId="180" fontId="34" fillId="3" borderId="0" xfId="60" applyNumberFormat="1" applyFont="1" applyFill="1" applyBorder="1" applyAlignment="1">
      <alignment vertical="center"/>
    </xf>
    <xf numFmtId="179" fontId="34" fillId="3" borderId="0" xfId="60" applyNumberFormat="1" applyFont="1" applyFill="1" applyBorder="1" applyAlignment="1">
      <alignment horizontal="center" vertical="center"/>
    </xf>
    <xf numFmtId="180" fontId="34" fillId="3" borderId="0" xfId="60" applyNumberFormat="1" applyFont="1" applyFill="1" applyBorder="1" applyAlignment="1">
      <alignment horizontal="right" vertical="center"/>
    </xf>
    <xf numFmtId="180" fontId="34" fillId="3" borderId="0" xfId="60" applyNumberFormat="1" applyFont="1" applyFill="1" applyBorder="1" applyAlignment="1">
      <alignment horizontal="center" vertical="center"/>
    </xf>
    <xf numFmtId="0" fontId="51" fillId="3" borderId="0" xfId="0" applyFont="1" applyFill="1" applyBorder="1" applyAlignment="1">
      <alignment horizontal="center" vertical="center"/>
    </xf>
    <xf numFmtId="179" fontId="34" fillId="3" borderId="0" xfId="60" applyNumberFormat="1" applyFont="1" applyFill="1" applyBorder="1" applyAlignment="1">
      <alignment horizontal="right" vertical="center"/>
    </xf>
    <xf numFmtId="179" fontId="34" fillId="0" borderId="0" xfId="60" applyNumberFormat="1" applyFont="1" applyFill="1" applyBorder="1" applyAlignment="1">
      <alignment horizontal="right" vertical="center"/>
    </xf>
    <xf numFmtId="0" fontId="19" fillId="3" borderId="0" xfId="106" applyFont="1" applyFill="1" applyAlignment="1">
      <alignment horizontal="center" vertical="top" wrapText="1"/>
    </xf>
    <xf numFmtId="0" fontId="19" fillId="0" borderId="0" xfId="106" applyFont="1" applyFill="1" applyAlignment="1">
      <alignment horizontal="center" vertical="top" wrapText="1"/>
    </xf>
    <xf numFmtId="0" fontId="1" fillId="3" borderId="0" xfId="60" applyFont="1" applyFill="1" applyBorder="1" applyAlignment="1">
      <alignment horizontal="left" vertical="center"/>
    </xf>
    <xf numFmtId="0" fontId="1" fillId="3" borderId="0" xfId="60" applyFont="1" applyFill="1" applyBorder="1" applyAlignment="1">
      <alignment horizontal="center" vertical="center"/>
    </xf>
    <xf numFmtId="0" fontId="1" fillId="3" borderId="23" xfId="106" applyFont="1" applyFill="1" applyBorder="1" applyAlignment="1">
      <alignment horizontal="center" vertical="center"/>
    </xf>
    <xf numFmtId="182" fontId="1" fillId="3" borderId="23" xfId="106" applyNumberFormat="1" applyFont="1" applyFill="1" applyBorder="1" applyAlignment="1">
      <alignment horizontal="left" vertical="center"/>
    </xf>
    <xf numFmtId="0" fontId="1" fillId="3" borderId="23" xfId="106" applyFont="1" applyFill="1" applyBorder="1" applyAlignment="1">
      <alignment horizontal="left" vertical="center"/>
    </xf>
    <xf numFmtId="0" fontId="1" fillId="0" borderId="23" xfId="106" applyFont="1" applyFill="1" applyBorder="1" applyAlignment="1">
      <alignment horizontal="right" vertical="center"/>
    </xf>
    <xf numFmtId="0" fontId="1" fillId="3" borderId="23" xfId="106" applyFont="1" applyFill="1" applyBorder="1" applyAlignment="1">
      <alignment horizontal="right" vertical="center"/>
    </xf>
    <xf numFmtId="0" fontId="26" fillId="3" borderId="5" xfId="60" applyFont="1" applyFill="1" applyBorder="1" applyAlignment="1">
      <alignment horizontal="center" vertical="center"/>
    </xf>
    <xf numFmtId="0" fontId="26" fillId="3" borderId="5" xfId="106" applyFont="1" applyFill="1" applyBorder="1" applyAlignment="1">
      <alignment horizontal="center" vertical="center" wrapText="1"/>
    </xf>
    <xf numFmtId="0" fontId="26" fillId="3" borderId="31" xfId="60" applyFont="1" applyFill="1" applyBorder="1" applyAlignment="1">
      <alignment horizontal="center" vertical="center" wrapText="1"/>
    </xf>
    <xf numFmtId="0" fontId="26" fillId="3" borderId="5" xfId="106" applyFont="1" applyFill="1" applyBorder="1" applyAlignment="1">
      <alignment horizontal="center" vertical="center"/>
    </xf>
    <xf numFmtId="0" fontId="26" fillId="0" borderId="5" xfId="106" applyFont="1" applyFill="1" applyBorder="1" applyAlignment="1">
      <alignment horizontal="center" vertical="center"/>
    </xf>
    <xf numFmtId="0" fontId="26" fillId="3" borderId="41" xfId="60" applyFont="1" applyFill="1" applyBorder="1" applyAlignment="1">
      <alignment horizontal="center" vertical="center" wrapText="1"/>
    </xf>
    <xf numFmtId="182" fontId="26" fillId="3" borderId="41" xfId="60" applyNumberFormat="1" applyFont="1" applyFill="1" applyBorder="1" applyAlignment="1">
      <alignment horizontal="center" vertical="center" wrapText="1"/>
    </xf>
    <xf numFmtId="0" fontId="26" fillId="3" borderId="5" xfId="60" applyFont="1" applyFill="1" applyBorder="1" applyAlignment="1">
      <alignment horizontal="center" vertical="center" wrapText="1"/>
    </xf>
    <xf numFmtId="0" fontId="26" fillId="3" borderId="34" xfId="106" applyFont="1" applyFill="1" applyBorder="1" applyAlignment="1">
      <alignment horizontal="center" vertical="center" wrapText="1"/>
    </xf>
    <xf numFmtId="0" fontId="26" fillId="3" borderId="11" xfId="106" applyFont="1" applyFill="1" applyBorder="1" applyAlignment="1">
      <alignment horizontal="center" vertical="center" wrapText="1"/>
    </xf>
    <xf numFmtId="0" fontId="26" fillId="0" borderId="34" xfId="106" applyNumberFormat="1" applyFont="1" applyFill="1" applyBorder="1" applyAlignment="1">
      <alignment horizontal="center" vertical="center" wrapText="1"/>
    </xf>
    <xf numFmtId="0" fontId="26" fillId="0" borderId="11" xfId="106" applyNumberFormat="1" applyFont="1" applyFill="1" applyBorder="1" applyAlignment="1">
      <alignment horizontal="center" vertical="center" wrapText="1"/>
    </xf>
    <xf numFmtId="0" fontId="26" fillId="3" borderId="5" xfId="106" applyNumberFormat="1" applyFont="1" applyFill="1" applyBorder="1" applyAlignment="1">
      <alignment horizontal="center" vertical="center" wrapText="1"/>
    </xf>
    <xf numFmtId="0" fontId="26" fillId="3" borderId="33" xfId="60" applyFont="1" applyFill="1" applyBorder="1" applyAlignment="1">
      <alignment horizontal="center" vertical="center" wrapText="1"/>
    </xf>
    <xf numFmtId="182" fontId="26" fillId="3" borderId="33" xfId="60" applyNumberFormat="1" applyFont="1" applyFill="1" applyBorder="1" applyAlignment="1">
      <alignment horizontal="center" vertical="center" wrapText="1"/>
    </xf>
    <xf numFmtId="0" fontId="26" fillId="0" borderId="5" xfId="60" applyNumberFormat="1" applyFont="1" applyFill="1" applyBorder="1" applyAlignment="1">
      <alignment horizontal="center" vertical="center" wrapText="1"/>
    </xf>
    <xf numFmtId="0" fontId="26" fillId="0" borderId="5" xfId="60" applyNumberFormat="1" applyFont="1" applyFill="1" applyBorder="1" applyAlignment="1">
      <alignment horizontal="center" vertical="center"/>
    </xf>
    <xf numFmtId="0" fontId="26" fillId="3" borderId="5" xfId="60" applyNumberFormat="1" applyFont="1" applyFill="1" applyBorder="1" applyAlignment="1">
      <alignment horizontal="center" vertical="center"/>
    </xf>
    <xf numFmtId="0" fontId="1" fillId="3" borderId="5" xfId="60" applyFont="1" applyFill="1" applyBorder="1" applyAlignment="1">
      <alignment horizontal="center" vertical="center" wrapText="1"/>
    </xf>
    <xf numFmtId="179" fontId="1" fillId="3" borderId="5" xfId="60" applyNumberFormat="1" applyFont="1" applyFill="1" applyBorder="1" applyAlignment="1">
      <alignment horizontal="center" vertical="center" wrapText="1"/>
    </xf>
    <xf numFmtId="183" fontId="1" fillId="3" borderId="5" xfId="60" applyNumberFormat="1" applyFont="1" applyFill="1" applyBorder="1" applyAlignment="1">
      <alignment horizontal="center" vertical="center" wrapText="1"/>
    </xf>
    <xf numFmtId="0" fontId="1" fillId="0" borderId="5" xfId="60" applyNumberFormat="1" applyFont="1" applyFill="1" applyBorder="1" applyAlignment="1">
      <alignment horizontal="center" vertical="center" wrapText="1"/>
    </xf>
    <xf numFmtId="0" fontId="1" fillId="3" borderId="5" xfId="60" applyNumberFormat="1" applyFont="1" applyFill="1" applyBorder="1" applyAlignment="1">
      <alignment horizontal="center" vertical="center" wrapText="1"/>
    </xf>
    <xf numFmtId="180" fontId="15" fillId="3" borderId="5" xfId="0" applyNumberFormat="1" applyFont="1" applyFill="1" applyBorder="1" applyAlignment="1">
      <alignment horizontal="center" vertical="center"/>
    </xf>
    <xf numFmtId="179" fontId="1" fillId="3" borderId="5" xfId="60" applyNumberFormat="1" applyFont="1" applyFill="1" applyBorder="1" applyAlignment="1">
      <alignment horizontal="center" vertical="center"/>
    </xf>
    <xf numFmtId="0" fontId="1" fillId="0" borderId="5" xfId="60"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0" fontId="1" fillId="3" borderId="0" xfId="60" applyFont="1" applyFill="1" applyAlignment="1">
      <alignment vertical="center" wrapText="1"/>
    </xf>
    <xf numFmtId="0" fontId="1" fillId="3" borderId="0" xfId="60" applyFont="1" applyFill="1" applyAlignment="1">
      <alignment vertical="center"/>
    </xf>
    <xf numFmtId="0" fontId="1" fillId="0" borderId="0" xfId="60" applyFont="1" applyFill="1" applyAlignment="1">
      <alignment vertical="center"/>
    </xf>
    <xf numFmtId="0" fontId="34" fillId="3" borderId="0" xfId="6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42" fillId="0" borderId="0" xfId="0" applyFont="1" applyFill="1" applyBorder="1" applyAlignment="1">
      <alignment horizontal="center"/>
    </xf>
    <xf numFmtId="0" fontId="42" fillId="0" borderId="0" xfId="0" applyNumberFormat="1" applyFont="1" applyFill="1" applyBorder="1" applyAlignment="1"/>
    <xf numFmtId="0" fontId="42" fillId="0" borderId="0" xfId="0" applyNumberFormat="1" applyFont="1" applyFill="1" applyBorder="1" applyAlignment="1">
      <alignment horizontal="center"/>
    </xf>
    <xf numFmtId="180" fontId="42" fillId="0" borderId="0" xfId="0" applyNumberFormat="1" applyFont="1" applyFill="1" applyBorder="1" applyAlignment="1"/>
    <xf numFmtId="0" fontId="27" fillId="0" borderId="0" xfId="0" applyFont="1" applyFill="1" applyAlignment="1"/>
    <xf numFmtId="0" fontId="42" fillId="0" borderId="0" xfId="0" applyFont="1" applyFill="1" applyAlignment="1">
      <alignment horizontal="left"/>
    </xf>
    <xf numFmtId="180" fontId="42" fillId="0" borderId="0" xfId="0" applyNumberFormat="1" applyFont="1" applyFill="1" applyAlignment="1">
      <alignment horizontal="center" wrapText="1"/>
    </xf>
    <xf numFmtId="180" fontId="19" fillId="0" borderId="0" xfId="0" applyNumberFormat="1" applyFont="1" applyFill="1" applyAlignment="1">
      <alignment horizontal="center" vertical="center"/>
    </xf>
    <xf numFmtId="0" fontId="19" fillId="0" borderId="0" xfId="0" applyFont="1" applyFill="1" applyAlignment="1">
      <alignment horizontal="center" vertical="center" wrapText="1"/>
    </xf>
    <xf numFmtId="0" fontId="27" fillId="0" borderId="23" xfId="0" applyFont="1" applyFill="1" applyBorder="1" applyAlignment="1">
      <alignment horizontal="left" vertical="center"/>
    </xf>
    <xf numFmtId="58" fontId="27" fillId="0" borderId="23" xfId="0" applyNumberFormat="1" applyFont="1" applyFill="1" applyBorder="1" applyAlignment="1">
      <alignment horizontal="center" vertical="center"/>
    </xf>
    <xf numFmtId="180" fontId="27" fillId="0" borderId="0" xfId="0" applyNumberFormat="1" applyFont="1" applyFill="1" applyAlignment="1">
      <alignment vertical="center"/>
    </xf>
    <xf numFmtId="183" fontId="27" fillId="0" borderId="0" xfId="49" applyNumberFormat="1" applyFont="1" applyFill="1" applyAlignment="1">
      <alignment horizontal="right" vertical="center"/>
    </xf>
    <xf numFmtId="183" fontId="27" fillId="0" borderId="0" xfId="49" applyNumberFormat="1" applyFont="1" applyFill="1" applyAlignment="1">
      <alignment horizontal="right" vertical="center" wrapText="1"/>
    </xf>
    <xf numFmtId="0" fontId="27" fillId="0" borderId="0" xfId="0" applyFont="1" applyFill="1" applyBorder="1" applyAlignment="1"/>
    <xf numFmtId="0" fontId="50" fillId="0" borderId="31" xfId="0" applyFont="1" applyFill="1" applyBorder="1" applyAlignment="1">
      <alignment horizontal="center" vertical="center" wrapText="1"/>
    </xf>
    <xf numFmtId="180" fontId="50" fillId="0" borderId="5" xfId="0" applyNumberFormat="1"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41" xfId="0" applyFont="1" applyFill="1" applyBorder="1" applyAlignment="1">
      <alignment horizontal="center" vertical="center" wrapText="1"/>
    </xf>
    <xf numFmtId="0" fontId="50" fillId="0" borderId="33" xfId="0" applyFont="1" applyFill="1" applyBorder="1" applyAlignment="1">
      <alignment horizontal="center" vertical="center" wrapText="1"/>
    </xf>
    <xf numFmtId="0" fontId="1" fillId="0" borderId="5" xfId="60" applyFont="1" applyFill="1" applyBorder="1" applyAlignment="1">
      <alignment horizontal="center" vertical="center"/>
    </xf>
    <xf numFmtId="183" fontId="50" fillId="0" borderId="5" xfId="0" applyNumberFormat="1" applyFont="1" applyFill="1" applyBorder="1" applyAlignment="1">
      <alignment horizontal="center" vertical="center" wrapText="1"/>
    </xf>
    <xf numFmtId="0" fontId="27" fillId="0" borderId="42" xfId="0" applyFont="1" applyFill="1" applyBorder="1" applyAlignment="1">
      <alignment horizontal="center" vertical="center" wrapText="1"/>
    </xf>
    <xf numFmtId="0" fontId="27" fillId="0" borderId="5" xfId="0" applyFont="1" applyFill="1" applyBorder="1" applyAlignment="1"/>
    <xf numFmtId="49" fontId="61" fillId="0" borderId="5" xfId="0" applyNumberFormat="1" applyFont="1" applyFill="1" applyBorder="1" applyAlignment="1">
      <alignment horizontal="center" vertical="center" wrapText="1"/>
    </xf>
    <xf numFmtId="183" fontId="26" fillId="0" borderId="5" xfId="92" applyNumberFormat="1" applyFont="1" applyFill="1" applyBorder="1" applyAlignment="1">
      <alignment horizontal="center" vertical="center" wrapText="1"/>
    </xf>
    <xf numFmtId="180" fontId="26" fillId="0" borderId="5" xfId="92" applyNumberFormat="1" applyFont="1" applyFill="1" applyBorder="1" applyAlignment="1">
      <alignment horizontal="center" vertical="center" wrapText="1"/>
    </xf>
    <xf numFmtId="0" fontId="27" fillId="0" borderId="24" xfId="0" applyFont="1" applyFill="1" applyBorder="1" applyAlignment="1">
      <alignment horizontal="center" vertical="center" wrapText="1"/>
    </xf>
    <xf numFmtId="183" fontId="27"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180" fontId="1" fillId="0" borderId="5" xfId="92" applyNumberFormat="1" applyFont="1" applyFill="1" applyBorder="1" applyAlignment="1">
      <alignment horizontal="center" vertical="center" wrapText="1"/>
    </xf>
    <xf numFmtId="0" fontId="1" fillId="0" borderId="5" xfId="92" applyNumberFormat="1" applyFont="1" applyFill="1" applyBorder="1" applyAlignment="1">
      <alignment horizontal="center" vertical="center" wrapText="1"/>
    </xf>
    <xf numFmtId="0" fontId="1" fillId="0" borderId="24" xfId="0" applyFont="1" applyFill="1" applyBorder="1" applyAlignment="1">
      <alignment horizontal="center" vertical="center" wrapText="1"/>
    </xf>
    <xf numFmtId="0" fontId="15" fillId="0" borderId="5" xfId="0" applyFont="1" applyFill="1" applyBorder="1" applyAlignment="1"/>
    <xf numFmtId="179" fontId="1" fillId="0" borderId="24" xfId="0" applyNumberFormat="1" applyFont="1" applyFill="1" applyBorder="1" applyAlignment="1">
      <alignment horizontal="center" vertical="center" wrapText="1"/>
    </xf>
    <xf numFmtId="183" fontId="1" fillId="0" borderId="24" xfId="0" applyNumberFormat="1"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183" fontId="1" fillId="0" borderId="24" xfId="0" applyNumberFormat="1" applyFont="1" applyFill="1" applyBorder="1" applyAlignment="1">
      <alignment horizontal="center" vertical="center" wrapText="1" shrinkToFit="1"/>
    </xf>
    <xf numFmtId="0" fontId="27" fillId="0" borderId="24" xfId="0" applyFont="1" applyFill="1" applyBorder="1" applyAlignment="1">
      <alignment horizontal="center" wrapText="1"/>
    </xf>
    <xf numFmtId="183" fontId="1" fillId="0" borderId="5" xfId="0" applyNumberFormat="1" applyFont="1" applyFill="1" applyBorder="1" applyAlignment="1">
      <alignment horizontal="center" vertical="center" wrapText="1"/>
    </xf>
    <xf numFmtId="0" fontId="26" fillId="0" borderId="24" xfId="0" applyFont="1" applyFill="1" applyBorder="1" applyAlignment="1">
      <alignment horizontal="center" vertical="center" wrapText="1"/>
    </xf>
    <xf numFmtId="183" fontId="14" fillId="0" borderId="5" xfId="0" applyNumberFormat="1" applyFont="1" applyFill="1" applyBorder="1" applyAlignment="1">
      <alignment horizontal="center" vertical="center" wrapText="1"/>
    </xf>
    <xf numFmtId="183" fontId="26" fillId="0" borderId="24" xfId="0" applyNumberFormat="1" applyFont="1" applyFill="1" applyBorder="1" applyAlignment="1">
      <alignment horizontal="center" vertical="center" wrapText="1"/>
    </xf>
    <xf numFmtId="0" fontId="23" fillId="0" borderId="0" xfId="0" applyFont="1" applyFill="1" applyBorder="1" applyAlignment="1">
      <alignment horizontal="center"/>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42" fillId="0" borderId="0" xfId="0" applyFont="1" applyFill="1" applyBorder="1" applyAlignment="1">
      <alignment horizontal="center" vertical="center"/>
    </xf>
    <xf numFmtId="179" fontId="42" fillId="0" borderId="0" xfId="0" applyNumberFormat="1" applyFont="1" applyFill="1" applyBorder="1" applyAlignment="1">
      <alignment horizontal="center" vertical="center"/>
    </xf>
    <xf numFmtId="0" fontId="42" fillId="0" borderId="0" xfId="0" applyFont="1" applyFill="1" applyBorder="1" applyAlignment="1">
      <alignment horizontal="center" vertical="center" wrapText="1"/>
    </xf>
    <xf numFmtId="0" fontId="27" fillId="0" borderId="0" xfId="0" applyFont="1" applyFill="1" applyBorder="1" applyAlignment="1">
      <alignment horizontal="left" vertical="center"/>
    </xf>
    <xf numFmtId="0" fontId="19" fillId="0" borderId="0" xfId="49" applyFont="1" applyFill="1" applyAlignment="1" applyProtection="1">
      <alignment horizontal="center" vertical="center"/>
      <protection locked="0"/>
    </xf>
    <xf numFmtId="0" fontId="27" fillId="0" borderId="23" xfId="49" applyFont="1" applyFill="1" applyBorder="1" applyAlignment="1">
      <alignment horizontal="center" vertical="center" shrinkToFit="1"/>
    </xf>
    <xf numFmtId="179" fontId="27" fillId="0" borderId="23" xfId="49" applyNumberFormat="1" applyFont="1" applyFill="1" applyBorder="1" applyAlignment="1">
      <alignment horizontal="center" vertical="center" shrinkToFit="1"/>
    </xf>
    <xf numFmtId="58" fontId="27" fillId="0" borderId="23" xfId="49" applyNumberFormat="1" applyFont="1" applyFill="1" applyBorder="1" applyAlignment="1">
      <alignment vertical="center"/>
    </xf>
    <xf numFmtId="58" fontId="27" fillId="0" borderId="23" xfId="49" applyNumberFormat="1" applyFont="1" applyFill="1" applyBorder="1" applyAlignment="1">
      <alignment horizontal="right" vertical="center"/>
    </xf>
    <xf numFmtId="0" fontId="27" fillId="0" borderId="0" xfId="49" applyFont="1" applyFill="1" applyAlignment="1">
      <alignment horizontal="center" vertical="center"/>
    </xf>
    <xf numFmtId="183" fontId="27" fillId="0" borderId="0" xfId="49" applyNumberFormat="1" applyFont="1" applyFill="1" applyAlignment="1">
      <alignment horizontal="center" vertical="center"/>
    </xf>
    <xf numFmtId="183" fontId="27" fillId="0" borderId="23" xfId="49" applyNumberFormat="1" applyFont="1" applyFill="1" applyBorder="1" applyAlignment="1">
      <alignment horizontal="center" vertical="center"/>
    </xf>
    <xf numFmtId="0" fontId="50" fillId="0" borderId="5" xfId="49" applyFont="1" applyFill="1" applyBorder="1" applyAlignment="1">
      <alignment horizontal="center" vertical="center" wrapText="1"/>
    </xf>
    <xf numFmtId="0" fontId="50" fillId="0" borderId="24" xfId="49" applyFont="1" applyFill="1" applyBorder="1" applyAlignment="1">
      <alignment horizontal="center" vertical="center" wrapText="1"/>
    </xf>
    <xf numFmtId="0" fontId="50" fillId="0" borderId="11" xfId="49" applyFont="1" applyFill="1" applyBorder="1" applyAlignment="1">
      <alignment horizontal="center" vertical="center" wrapText="1"/>
    </xf>
    <xf numFmtId="0" fontId="50" fillId="0" borderId="5" xfId="66" applyFont="1" applyFill="1" applyBorder="1" applyAlignment="1">
      <alignment horizontal="center" vertical="center" wrapText="1"/>
    </xf>
    <xf numFmtId="0" fontId="50" fillId="0" borderId="31" xfId="49" applyFont="1" applyFill="1" applyBorder="1" applyAlignment="1">
      <alignment horizontal="center" vertical="center" wrapText="1"/>
    </xf>
    <xf numFmtId="179" fontId="50" fillId="0" borderId="31" xfId="49" applyNumberFormat="1"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41" xfId="49" applyFont="1" applyFill="1" applyBorder="1" applyAlignment="1">
      <alignment horizontal="center" vertical="center" wrapText="1"/>
    </xf>
    <xf numFmtId="0" fontId="50" fillId="0" borderId="33" xfId="49" applyFont="1" applyFill="1" applyBorder="1" applyAlignment="1">
      <alignment horizontal="center" vertical="center" wrapText="1"/>
    </xf>
    <xf numFmtId="179" fontId="50" fillId="0" borderId="33" xfId="49" applyNumberFormat="1" applyFont="1" applyFill="1" applyBorder="1" applyAlignment="1">
      <alignment horizontal="center" vertical="center" wrapText="1"/>
    </xf>
    <xf numFmtId="183" fontId="50" fillId="0" borderId="33" xfId="49" applyNumberFormat="1" applyFont="1" applyFill="1" applyBorder="1" applyAlignment="1">
      <alignment horizontal="center" vertical="center" wrapText="1"/>
    </xf>
    <xf numFmtId="183" fontId="27" fillId="0" borderId="5" xfId="49" applyNumberFormat="1" applyFont="1" applyFill="1" applyBorder="1" applyAlignment="1">
      <alignment horizontal="center" vertical="center" wrapText="1"/>
    </xf>
    <xf numFmtId="179" fontId="27" fillId="0" borderId="5" xfId="49" applyNumberFormat="1" applyFont="1" applyFill="1" applyBorder="1" applyAlignment="1">
      <alignment horizontal="center" vertical="center" wrapText="1"/>
    </xf>
    <xf numFmtId="183" fontId="27" fillId="0" borderId="5" xfId="49" applyNumberFormat="1" applyFont="1" applyFill="1" applyBorder="1" applyAlignment="1">
      <alignment horizontal="center" vertical="center"/>
    </xf>
    <xf numFmtId="179" fontId="27" fillId="0" borderId="5" xfId="49" applyNumberFormat="1" applyFont="1" applyFill="1" applyBorder="1" applyAlignment="1">
      <alignment horizontal="center" vertical="center"/>
    </xf>
    <xf numFmtId="0" fontId="27" fillId="0" borderId="5" xfId="49" applyFont="1" applyFill="1" applyBorder="1" applyAlignment="1">
      <alignment horizontal="center" vertical="center" wrapText="1"/>
    </xf>
    <xf numFmtId="0" fontId="27" fillId="0" borderId="5" xfId="49" applyNumberFormat="1" applyFont="1" applyFill="1" applyBorder="1" applyAlignment="1">
      <alignment horizontal="center" vertical="center"/>
    </xf>
    <xf numFmtId="0" fontId="27" fillId="3" borderId="5" xfId="49" applyFont="1" applyFill="1" applyBorder="1" applyAlignment="1">
      <alignment horizontal="center" vertical="center" wrapText="1"/>
    </xf>
    <xf numFmtId="0" fontId="27" fillId="0" borderId="5" xfId="49" applyFont="1" applyFill="1" applyBorder="1" applyAlignment="1">
      <alignment horizontal="center" vertical="center"/>
    </xf>
    <xf numFmtId="180" fontId="27" fillId="0" borderId="5" xfId="49" applyNumberFormat="1" applyFont="1" applyFill="1" applyBorder="1" applyAlignment="1">
      <alignment horizontal="center" vertical="center"/>
    </xf>
    <xf numFmtId="179" fontId="27" fillId="0" borderId="5" xfId="0" applyNumberFormat="1" applyFont="1" applyFill="1" applyBorder="1" applyAlignment="1">
      <alignment horizontal="center" vertical="center"/>
    </xf>
    <xf numFmtId="178" fontId="1" fillId="0" borderId="5" xfId="110" applyNumberFormat="1" applyFont="1" applyFill="1" applyBorder="1" applyAlignment="1">
      <alignment horizontal="center" vertical="center" wrapText="1"/>
    </xf>
    <xf numFmtId="0" fontId="60" fillId="0" borderId="5" xfId="0" applyFont="1" applyFill="1" applyBorder="1" applyAlignment="1">
      <alignment horizontal="center" vertical="center"/>
    </xf>
    <xf numFmtId="183" fontId="27" fillId="3" borderId="5" xfId="49" applyNumberFormat="1"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wrapText="1"/>
    </xf>
    <xf numFmtId="0" fontId="27" fillId="0" borderId="5" xfId="49" applyFont="1" applyFill="1" applyBorder="1" applyAlignment="1">
      <alignment horizontal="center" vertical="center" wrapText="1" shrinkToFit="1"/>
    </xf>
    <xf numFmtId="0" fontId="26" fillId="3" borderId="0" xfId="0" applyFont="1" applyFill="1"/>
    <xf numFmtId="0" fontId="0" fillId="0" borderId="0" xfId="0" applyAlignment="1">
      <alignment horizontal="center"/>
    </xf>
    <xf numFmtId="180" fontId="0" fillId="3" borderId="0" xfId="0" applyNumberFormat="1" applyFill="1" applyAlignment="1">
      <alignment horizontal="center"/>
    </xf>
    <xf numFmtId="0" fontId="62" fillId="3" borderId="0" xfId="0" applyFont="1" applyFill="1" applyAlignment="1"/>
    <xf numFmtId="0" fontId="19" fillId="3" borderId="0" xfId="0" applyFont="1" applyFill="1" applyAlignment="1">
      <alignment horizontal="center"/>
    </xf>
    <xf numFmtId="0" fontId="63" fillId="3" borderId="23" xfId="0" applyFont="1" applyFill="1" applyBorder="1" applyAlignment="1">
      <alignment vertical="center"/>
    </xf>
    <xf numFmtId="0" fontId="1" fillId="3" borderId="0" xfId="0" applyFont="1" applyFill="1" applyAlignment="1"/>
    <xf numFmtId="0" fontId="26" fillId="3" borderId="0" xfId="0" applyFont="1" applyFill="1" applyAlignment="1"/>
    <xf numFmtId="58" fontId="26" fillId="3" borderId="0" xfId="0" applyNumberFormat="1" applyFont="1" applyFill="1" applyAlignment="1">
      <alignment horizontal="center" vertical="center"/>
    </xf>
    <xf numFmtId="58" fontId="26" fillId="3" borderId="0" xfId="0" applyNumberFormat="1" applyFont="1" applyFill="1" applyAlignment="1">
      <alignment vertical="center"/>
    </xf>
    <xf numFmtId="0" fontId="63" fillId="3" borderId="23" xfId="0" applyFont="1" applyFill="1" applyBorder="1" applyAlignment="1">
      <alignment horizontal="center" vertical="center"/>
    </xf>
    <xf numFmtId="0" fontId="27" fillId="3" borderId="31" xfId="0" applyFont="1" applyFill="1" applyBorder="1" applyAlignment="1">
      <alignment horizontal="center" vertical="center"/>
    </xf>
    <xf numFmtId="180" fontId="27" fillId="3" borderId="5" xfId="0" applyNumberFormat="1" applyFont="1" applyFill="1" applyBorder="1" applyAlignment="1">
      <alignment horizontal="center" vertical="center"/>
    </xf>
    <xf numFmtId="180" fontId="64" fillId="3" borderId="5" xfId="0" applyNumberFormat="1" applyFont="1" applyFill="1" applyBorder="1" applyAlignment="1">
      <alignment horizontal="center" vertical="center"/>
    </xf>
    <xf numFmtId="0" fontId="50" fillId="3" borderId="5" xfId="0" applyFont="1" applyFill="1" applyBorder="1" applyAlignment="1">
      <alignment horizontal="center" vertical="center"/>
    </xf>
    <xf numFmtId="0" fontId="27" fillId="3" borderId="33" xfId="0" applyFont="1" applyFill="1" applyBorder="1" applyAlignment="1">
      <alignment horizontal="center" vertical="center"/>
    </xf>
    <xf numFmtId="0" fontId="64" fillId="3" borderId="5" xfId="0" applyFont="1" applyFill="1" applyBorder="1" applyAlignment="1">
      <alignment horizontal="center" vertical="center"/>
    </xf>
    <xf numFmtId="180" fontId="33" fillId="3" borderId="5" xfId="0" applyNumberFormat="1" applyFont="1" applyFill="1" applyBorder="1" applyAlignment="1">
      <alignment horizontal="center" vertical="center" wrapText="1"/>
    </xf>
    <xf numFmtId="180" fontId="50" fillId="3" borderId="5" xfId="0" applyNumberFormat="1" applyFont="1" applyFill="1" applyBorder="1" applyAlignment="1">
      <alignment horizontal="center" vertical="center"/>
    </xf>
    <xf numFmtId="180" fontId="14" fillId="3" borderId="5" xfId="0" applyNumberFormat="1" applyFont="1" applyFill="1" applyBorder="1" applyAlignment="1">
      <alignment horizontal="center" vertical="center" wrapText="1"/>
    </xf>
    <xf numFmtId="179" fontId="27" fillId="3" borderId="5" xfId="0" applyNumberFormat="1" applyFont="1" applyFill="1" applyBorder="1" applyAlignment="1">
      <alignment horizontal="center" vertical="center"/>
    </xf>
    <xf numFmtId="0" fontId="33" fillId="3" borderId="5" xfId="0" applyFont="1" applyFill="1" applyBorder="1" applyAlignment="1">
      <alignment horizontal="center" vertical="center" wrapText="1"/>
    </xf>
    <xf numFmtId="179" fontId="64" fillId="3" borderId="5" xfId="0" applyNumberFormat="1" applyFont="1" applyFill="1" applyBorder="1" applyAlignment="1">
      <alignment horizontal="center" vertical="center"/>
    </xf>
    <xf numFmtId="179" fontId="64" fillId="0" borderId="5" xfId="0" applyNumberFormat="1" applyFont="1" applyFill="1" applyBorder="1" applyAlignment="1">
      <alignment horizontal="center" vertical="center"/>
    </xf>
    <xf numFmtId="0" fontId="64" fillId="0" borderId="5" xfId="0" applyFont="1" applyFill="1" applyBorder="1" applyAlignment="1">
      <alignment horizontal="center" vertical="center"/>
    </xf>
    <xf numFmtId="0" fontId="27" fillId="0" borderId="5" xfId="0" applyNumberFormat="1" applyFont="1" applyFill="1" applyBorder="1" applyAlignment="1">
      <alignment horizontal="center" vertical="center"/>
    </xf>
    <xf numFmtId="0" fontId="65" fillId="3" borderId="0" xfId="0" applyFont="1" applyFill="1"/>
    <xf numFmtId="0" fontId="0" fillId="0" borderId="0" xfId="0" applyFont="1"/>
    <xf numFmtId="0" fontId="0" fillId="3" borderId="0" xfId="0" applyFont="1" applyFill="1"/>
    <xf numFmtId="180" fontId="0" fillId="3" borderId="0" xfId="0" applyNumberFormat="1" applyFill="1"/>
    <xf numFmtId="0" fontId="15" fillId="3" borderId="0" xfId="0" applyFont="1" applyFill="1" applyAlignment="1">
      <alignment horizontal="left" vertical="center"/>
    </xf>
    <xf numFmtId="0" fontId="64" fillId="3" borderId="0" xfId="0" applyFont="1" applyFill="1" applyAlignment="1">
      <alignment horizontal="center" vertical="center"/>
    </xf>
    <xf numFmtId="0" fontId="64" fillId="3" borderId="0" xfId="0" applyFont="1" applyFill="1" applyAlignment="1">
      <alignment horizontal="center" vertical="center" wrapText="1"/>
    </xf>
    <xf numFmtId="0" fontId="0" fillId="3" borderId="0" xfId="0" applyFill="1" applyAlignment="1">
      <alignment horizontal="center" vertical="center"/>
    </xf>
    <xf numFmtId="0" fontId="19" fillId="3" borderId="0" xfId="106" applyFont="1" applyFill="1" applyAlignment="1">
      <alignment horizontal="center" vertical="center" wrapText="1"/>
    </xf>
    <xf numFmtId="0" fontId="27" fillId="3" borderId="0" xfId="60" applyFont="1" applyFill="1" applyAlignment="1">
      <alignment horizontal="left" vertical="center"/>
    </xf>
    <xf numFmtId="0" fontId="66" fillId="3" borderId="0" xfId="0" applyFont="1" applyFill="1" applyAlignment="1">
      <alignment horizontal="center" vertical="center"/>
    </xf>
    <xf numFmtId="58" fontId="66" fillId="3" borderId="0" xfId="0" applyNumberFormat="1" applyFont="1" applyFill="1" applyAlignment="1">
      <alignment horizontal="center" vertical="center"/>
    </xf>
    <xf numFmtId="0" fontId="66" fillId="3" borderId="0" xfId="0" applyFont="1" applyFill="1" applyAlignment="1">
      <alignment horizontal="center" vertical="center" wrapText="1"/>
    </xf>
    <xf numFmtId="0" fontId="15" fillId="3" borderId="23" xfId="0" applyFont="1" applyFill="1" applyBorder="1" applyAlignment="1">
      <alignment horizontal="right" vertical="center"/>
    </xf>
    <xf numFmtId="0" fontId="65" fillId="3" borderId="0" xfId="0" applyFont="1" applyFill="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180" fontId="27" fillId="0" borderId="5" xfId="0" applyNumberFormat="1" applyFont="1" applyFill="1" applyBorder="1" applyAlignment="1">
      <alignment horizontal="center" vertical="center"/>
    </xf>
    <xf numFmtId="180" fontId="33" fillId="0" borderId="5"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0" fillId="0" borderId="5" xfId="0" applyFont="1" applyBorder="1" applyAlignment="1">
      <alignment horizontal="center" vertical="center"/>
    </xf>
    <xf numFmtId="180" fontId="0" fillId="0" borderId="5" xfId="0" applyNumberFormat="1" applyFont="1" applyBorder="1" applyAlignment="1">
      <alignment horizontal="center" vertical="center"/>
    </xf>
    <xf numFmtId="0" fontId="27" fillId="0" borderId="33" xfId="0" applyFont="1" applyFill="1" applyBorder="1" applyAlignment="1">
      <alignment horizontal="center" vertical="center"/>
    </xf>
    <xf numFmtId="0" fontId="33" fillId="0" borderId="5" xfId="0" applyFont="1" applyFill="1" applyBorder="1" applyAlignment="1">
      <alignment horizontal="center" vertical="center" wrapText="1"/>
    </xf>
    <xf numFmtId="0" fontId="27" fillId="3" borderId="5" xfId="0" applyNumberFormat="1" applyFont="1" applyFill="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horizontal="center" vertical="center"/>
    </xf>
    <xf numFmtId="180" fontId="0" fillId="0" borderId="0" xfId="0" applyNumberFormat="1" applyAlignment="1">
      <alignment horizontal="center"/>
    </xf>
    <xf numFmtId="0" fontId="0" fillId="0" borderId="0" xfId="0" applyAlignment="1">
      <alignment horizontal="center" vertical="center"/>
    </xf>
    <xf numFmtId="0" fontId="65" fillId="0" borderId="0" xfId="0" applyFont="1" applyAlignment="1">
      <alignment horizontal="center" vertical="center"/>
    </xf>
    <xf numFmtId="0" fontId="0" fillId="3" borderId="0" xfId="0" applyFill="1" applyAlignment="1">
      <alignment horizontal="center"/>
    </xf>
    <xf numFmtId="0" fontId="0" fillId="3" borderId="0" xfId="0" applyFill="1" applyAlignment="1">
      <alignment wrapText="1"/>
    </xf>
    <xf numFmtId="0" fontId="42" fillId="0" borderId="0" xfId="0" applyFont="1" applyFill="1" applyBorder="1" applyAlignment="1">
      <alignment vertical="center" wrapText="1"/>
    </xf>
    <xf numFmtId="179" fontId="6" fillId="0" borderId="0" xfId="0" applyNumberFormat="1" applyFont="1" applyFill="1" applyBorder="1" applyAlignment="1">
      <alignment horizontal="center" vertical="center"/>
    </xf>
    <xf numFmtId="0" fontId="62" fillId="0" borderId="0" xfId="0" applyFont="1" applyFill="1" applyAlignment="1">
      <alignment horizontal="center" vertical="center"/>
    </xf>
    <xf numFmtId="0" fontId="0" fillId="0" borderId="0" xfId="0"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5" fillId="0" borderId="23" xfId="0" applyFont="1" applyFill="1" applyBorder="1" applyAlignment="1">
      <alignment horizontal="left" vertical="center"/>
    </xf>
    <xf numFmtId="0" fontId="14" fillId="0" borderId="23" xfId="0" applyFont="1" applyFill="1" applyBorder="1" applyAlignment="1">
      <alignment horizontal="center" vertical="center"/>
    </xf>
    <xf numFmtId="0" fontId="50" fillId="0" borderId="23" xfId="0" applyFont="1" applyFill="1" applyBorder="1" applyAlignment="1">
      <alignment horizontal="center" vertical="center"/>
    </xf>
    <xf numFmtId="58" fontId="50" fillId="0" borderId="23" xfId="0" applyNumberFormat="1" applyFont="1" applyFill="1" applyBorder="1" applyAlignment="1">
      <alignment horizontal="center" vertical="center"/>
    </xf>
    <xf numFmtId="0" fontId="50" fillId="0" borderId="0" xfId="0" applyFont="1" applyFill="1" applyBorder="1" applyAlignment="1">
      <alignment horizontal="center" vertical="center"/>
    </xf>
    <xf numFmtId="178" fontId="26"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Alignment="1">
      <alignment horizontal="right" vertical="center"/>
    </xf>
    <xf numFmtId="0" fontId="65" fillId="0" borderId="0" xfId="0" applyFont="1" applyFill="1" applyAlignment="1">
      <alignment horizontal="center" vertical="center"/>
    </xf>
    <xf numFmtId="180" fontId="1" fillId="0" borderId="5" xfId="0" applyNumberFormat="1" applyFont="1" applyFill="1" applyBorder="1" applyAlignment="1">
      <alignment horizontal="center" vertical="center"/>
    </xf>
    <xf numFmtId="0" fontId="62" fillId="0" borderId="5" xfId="0" applyFont="1" applyFill="1" applyBorder="1" applyAlignment="1">
      <alignment horizontal="center" vertical="center"/>
    </xf>
    <xf numFmtId="180" fontId="67" fillId="0" borderId="5" xfId="0" applyNumberFormat="1" applyFont="1" applyFill="1" applyBorder="1" applyAlignment="1">
      <alignment horizontal="center" vertical="center" wrapText="1"/>
    </xf>
    <xf numFmtId="180" fontId="26" fillId="0" borderId="5" xfId="0" applyNumberFormat="1" applyFont="1" applyFill="1" applyBorder="1" applyAlignment="1">
      <alignment horizontal="center" vertical="center"/>
    </xf>
    <xf numFmtId="179" fontId="14" fillId="0" borderId="5" xfId="0" applyNumberFormat="1" applyFont="1" applyFill="1" applyBorder="1" applyAlignment="1">
      <alignment horizontal="center" vertical="center" wrapText="1"/>
    </xf>
    <xf numFmtId="0" fontId="64" fillId="0" borderId="5" xfId="0" applyFont="1" applyFill="1" applyBorder="1" applyAlignment="1">
      <alignment horizontal="center" vertical="center" wrapText="1"/>
    </xf>
    <xf numFmtId="0" fontId="6" fillId="3"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3" borderId="0" xfId="0" applyFont="1" applyFill="1" applyBorder="1" applyAlignment="1">
      <alignment horizontal="left" vertical="center"/>
    </xf>
    <xf numFmtId="0" fontId="14" fillId="3" borderId="5" xfId="0" applyFont="1" applyFill="1" applyBorder="1" applyAlignment="1">
      <alignment horizontal="center" vertical="center"/>
    </xf>
    <xf numFmtId="178" fontId="14" fillId="3" borderId="5" xfId="0" applyNumberFormat="1" applyFont="1" applyFill="1" applyBorder="1" applyAlignment="1">
      <alignment horizontal="center" vertical="center"/>
    </xf>
    <xf numFmtId="180" fontId="14" fillId="3" borderId="5" xfId="0" applyNumberFormat="1" applyFont="1" applyFill="1" applyBorder="1" applyAlignment="1">
      <alignment vertical="center"/>
    </xf>
    <xf numFmtId="0" fontId="14" fillId="0" borderId="5" xfId="0" applyFont="1" applyFill="1" applyBorder="1" applyAlignment="1">
      <alignment vertical="center"/>
    </xf>
    <xf numFmtId="0" fontId="15" fillId="0" borderId="5" xfId="0" applyFont="1" applyFill="1" applyBorder="1" applyAlignment="1">
      <alignment vertical="center" wrapText="1"/>
    </xf>
    <xf numFmtId="180" fontId="15" fillId="3" borderId="5" xfId="0" applyNumberFormat="1" applyFont="1" applyFill="1" applyBorder="1" applyAlignment="1">
      <alignment vertical="center"/>
    </xf>
    <xf numFmtId="180" fontId="15" fillId="3" borderId="5" xfId="0" applyNumberFormat="1" applyFont="1" applyFill="1" applyBorder="1" applyAlignment="1">
      <alignment horizontal="right" vertical="center"/>
    </xf>
    <xf numFmtId="0" fontId="15" fillId="0" borderId="5" xfId="0" applyFont="1" applyFill="1" applyBorder="1" applyAlignment="1">
      <alignment horizontal="left" vertical="center"/>
    </xf>
    <xf numFmtId="180" fontId="27" fillId="3" borderId="5" xfId="0" applyNumberFormat="1" applyFont="1" applyFill="1" applyBorder="1" applyAlignment="1">
      <alignment vertical="center"/>
    </xf>
    <xf numFmtId="0" fontId="15" fillId="3" borderId="5" xfId="0" applyFont="1" applyFill="1" applyBorder="1" applyAlignment="1">
      <alignment horizontal="right" vertical="center"/>
    </xf>
    <xf numFmtId="183" fontId="6" fillId="0" borderId="0" xfId="0" applyNumberFormat="1" applyFont="1" applyFill="1" applyBorder="1" applyAlignment="1">
      <alignment vertical="center"/>
    </xf>
    <xf numFmtId="178" fontId="68" fillId="0" borderId="0" xfId="0" applyNumberFormat="1" applyFont="1" applyFill="1" applyBorder="1" applyAlignment="1">
      <alignment horizontal="center" vertical="center"/>
    </xf>
    <xf numFmtId="0" fontId="19" fillId="0" borderId="0" xfId="123" applyFont="1" applyAlignment="1">
      <alignment horizontal="center" vertical="center"/>
    </xf>
    <xf numFmtId="49" fontId="1" fillId="0" borderId="0" xfId="0" applyNumberFormat="1" applyFont="1" applyFill="1" applyBorder="1" applyAlignment="1">
      <alignment horizontal="left" vertical="center"/>
    </xf>
    <xf numFmtId="186" fontId="1" fillId="0" borderId="0" xfId="0" applyNumberFormat="1" applyFont="1" applyFill="1" applyAlignment="1">
      <alignment horizontal="center" vertical="center"/>
    </xf>
    <xf numFmtId="186" fontId="1" fillId="0" borderId="0" xfId="0" applyNumberFormat="1" applyFont="1" applyFill="1" applyAlignment="1">
      <alignment vertical="center"/>
    </xf>
    <xf numFmtId="186" fontId="1" fillId="0" borderId="0" xfId="0" applyNumberFormat="1" applyFont="1" applyFill="1" applyBorder="1" applyAlignment="1">
      <alignment vertical="center"/>
    </xf>
    <xf numFmtId="183" fontId="26" fillId="0" borderId="0" xfId="0" applyNumberFormat="1" applyFont="1" applyFill="1" applyBorder="1" applyAlignment="1">
      <alignment vertical="center"/>
    </xf>
    <xf numFmtId="178" fontId="1" fillId="0" borderId="0" xfId="0" applyNumberFormat="1" applyFont="1" applyFill="1" applyAlignment="1">
      <alignment horizontal="center" vertical="center"/>
    </xf>
    <xf numFmtId="0" fontId="26" fillId="0" borderId="5" xfId="123" applyFont="1" applyFill="1" applyBorder="1" applyAlignment="1">
      <alignment horizontal="center" vertical="center"/>
    </xf>
    <xf numFmtId="183" fontId="26" fillId="0" borderId="5" xfId="123" applyNumberFormat="1" applyFont="1" applyBorder="1" applyAlignment="1">
      <alignment horizontal="center" vertical="center"/>
    </xf>
    <xf numFmtId="178" fontId="26" fillId="0" borderId="5" xfId="123" applyNumberFormat="1" applyFont="1" applyBorder="1" applyAlignment="1">
      <alignment horizontal="center" vertical="center"/>
    </xf>
    <xf numFmtId="0" fontId="63" fillId="0" borderId="5" xfId="123" applyFont="1" applyFill="1" applyBorder="1" applyAlignment="1">
      <alignment horizontal="center" vertical="center"/>
    </xf>
    <xf numFmtId="0" fontId="63" fillId="0" borderId="5" xfId="123" applyFont="1" applyFill="1" applyBorder="1" applyAlignment="1">
      <alignment vertical="center"/>
    </xf>
    <xf numFmtId="178" fontId="1" fillId="0" borderId="5" xfId="0" applyNumberFormat="1" applyFont="1" applyBorder="1" applyAlignment="1">
      <alignment horizontal="center"/>
    </xf>
    <xf numFmtId="178" fontId="0" fillId="0" borderId="5" xfId="0" applyNumberFormat="1" applyFont="1" applyFill="1" applyBorder="1" applyAlignment="1">
      <alignment horizontal="center"/>
    </xf>
    <xf numFmtId="183" fontId="63" fillId="0" borderId="5" xfId="0" applyNumberFormat="1" applyFont="1" applyFill="1" applyBorder="1" applyAlignment="1">
      <alignment horizontal="center" vertical="center"/>
    </xf>
    <xf numFmtId="0" fontId="63" fillId="3" borderId="5" xfId="123" applyFont="1" applyFill="1" applyBorder="1" applyAlignment="1">
      <alignment vertical="center"/>
    </xf>
    <xf numFmtId="183" fontId="63" fillId="3" borderId="5" xfId="0" applyNumberFormat="1" applyFont="1" applyFill="1" applyBorder="1" applyAlignment="1">
      <alignment horizontal="center" vertical="center"/>
    </xf>
    <xf numFmtId="183" fontId="63" fillId="0" borderId="5" xfId="0" applyNumberFormat="1" applyFont="1" applyFill="1" applyBorder="1" applyAlignment="1">
      <alignment vertical="center"/>
    </xf>
    <xf numFmtId="0" fontId="63" fillId="0" borderId="5" xfId="123" applyFont="1" applyFill="1" applyBorder="1"/>
    <xf numFmtId="178" fontId="63" fillId="0" borderId="5" xfId="0" applyNumberFormat="1" applyFont="1" applyFill="1" applyBorder="1" applyAlignment="1">
      <alignment horizontal="center" vertical="center"/>
    </xf>
    <xf numFmtId="0" fontId="63" fillId="0" borderId="5" xfId="123" applyFont="1" applyFill="1" applyBorder="1" applyAlignment="1">
      <alignment horizontal="center" vertical="center" wrapText="1"/>
    </xf>
    <xf numFmtId="0" fontId="63" fillId="0" borderId="5" xfId="123" applyFont="1" applyFill="1" applyBorder="1" applyAlignment="1">
      <alignment vertical="center" wrapText="1"/>
    </xf>
    <xf numFmtId="0" fontId="63" fillId="0" borderId="5" xfId="0" applyFont="1" applyFill="1" applyBorder="1" applyAlignment="1">
      <alignment vertical="center"/>
    </xf>
    <xf numFmtId="183" fontId="69" fillId="0" borderId="5" xfId="0" applyNumberFormat="1" applyFont="1" applyFill="1" applyBorder="1" applyAlignment="1">
      <alignment horizontal="center" vertical="center"/>
    </xf>
    <xf numFmtId="0" fontId="19" fillId="0" borderId="0" xfId="123" applyFont="1" applyFill="1" applyBorder="1" applyAlignment="1">
      <alignment horizontal="center" vertical="center"/>
    </xf>
    <xf numFmtId="0" fontId="15" fillId="0" borderId="0" xfId="61" applyFont="1" applyFill="1" applyBorder="1" applyAlignment="1">
      <alignment vertical="center"/>
    </xf>
    <xf numFmtId="58" fontId="6" fillId="0" borderId="23" xfId="61" applyNumberFormat="1" applyFill="1" applyBorder="1" applyAlignment="1">
      <alignment horizontal="right" vertical="center"/>
    </xf>
    <xf numFmtId="58" fontId="42" fillId="0" borderId="23" xfId="61" applyNumberFormat="1" applyFont="1" applyFill="1" applyBorder="1" applyAlignment="1">
      <alignment horizontal="right" vertical="center"/>
    </xf>
    <xf numFmtId="0" fontId="6" fillId="0" borderId="0" xfId="61" applyFill="1" applyBorder="1" applyAlignment="1">
      <alignment vertical="center"/>
    </xf>
    <xf numFmtId="0" fontId="6" fillId="0" borderId="0" xfId="61" applyFill="1" applyBorder="1" applyAlignment="1">
      <alignment horizontal="center" vertical="center"/>
    </xf>
    <xf numFmtId="0" fontId="17" fillId="0" borderId="5" xfId="61" applyFont="1" applyFill="1" applyBorder="1" applyAlignment="1">
      <alignment horizontal="center" vertical="center"/>
    </xf>
    <xf numFmtId="0" fontId="17" fillId="3" borderId="5" xfId="61" applyFont="1" applyFill="1" applyBorder="1" applyAlignment="1">
      <alignment horizontal="center" vertical="center"/>
    </xf>
    <xf numFmtId="0" fontId="70" fillId="0" borderId="5" xfId="61" applyFont="1" applyFill="1" applyBorder="1" applyAlignment="1">
      <alignment horizontal="center" vertical="center"/>
    </xf>
    <xf numFmtId="0" fontId="71" fillId="0" borderId="5" xfId="61" applyFont="1" applyFill="1" applyBorder="1" applyAlignment="1">
      <alignment horizontal="center" vertical="center"/>
    </xf>
    <xf numFmtId="0" fontId="71" fillId="3" borderId="5" xfId="61" applyFont="1" applyFill="1" applyBorder="1" applyAlignment="1">
      <alignment horizontal="center" vertical="center"/>
    </xf>
    <xf numFmtId="0" fontId="72" fillId="0" borderId="5" xfId="61" applyFont="1" applyFill="1" applyBorder="1" applyAlignment="1">
      <alignment horizontal="center" vertical="center"/>
    </xf>
    <xf numFmtId="0" fontId="69" fillId="0" borderId="5" xfId="91" applyFont="1" applyFill="1" applyBorder="1" applyAlignment="1">
      <alignment vertical="center" wrapText="1"/>
    </xf>
    <xf numFmtId="0" fontId="14" fillId="3" borderId="5" xfId="90" applyFont="1" applyFill="1" applyBorder="1" applyAlignment="1">
      <alignment horizontal="center" vertical="center"/>
    </xf>
    <xf numFmtId="0" fontId="50" fillId="3" borderId="5" xfId="90" applyFont="1" applyFill="1" applyBorder="1" applyAlignment="1">
      <alignment horizontal="center" vertical="center"/>
    </xf>
    <xf numFmtId="178" fontId="14" fillId="0" borderId="5" xfId="61" applyNumberFormat="1" applyFont="1" applyBorder="1" applyAlignment="1">
      <alignment horizontal="center" vertical="center"/>
    </xf>
    <xf numFmtId="0" fontId="15" fillId="3" borderId="5" xfId="90" applyFont="1" applyFill="1" applyBorder="1" applyAlignment="1">
      <alignment horizontal="center" vertical="center"/>
    </xf>
    <xf numFmtId="0" fontId="69" fillId="3" borderId="5" xfId="91" applyFont="1" applyFill="1" applyBorder="1" applyAlignment="1">
      <alignment horizontal="center" vertical="center" wrapText="1"/>
    </xf>
    <xf numFmtId="0" fontId="26" fillId="3" borderId="5" xfId="91" applyFont="1" applyFill="1" applyBorder="1" applyAlignment="1">
      <alignment horizontal="center" vertical="center" wrapText="1"/>
    </xf>
    <xf numFmtId="0" fontId="63" fillId="0" borderId="5" xfId="91" applyFont="1" applyFill="1" applyBorder="1" applyAlignment="1">
      <alignment vertical="center" wrapText="1"/>
    </xf>
    <xf numFmtId="0" fontId="63" fillId="0" borderId="5" xfId="91" applyFont="1" applyFill="1" applyBorder="1" applyAlignment="1">
      <alignment horizontal="center" vertical="center" wrapText="1"/>
    </xf>
    <xf numFmtId="0" fontId="63" fillId="0" borderId="5" xfId="91" applyNumberFormat="1" applyFont="1" applyFill="1" applyBorder="1" applyAlignment="1">
      <alignment horizontal="center" vertical="center" wrapText="1"/>
    </xf>
    <xf numFmtId="0" fontId="69" fillId="3" borderId="5" xfId="91" applyFont="1" applyFill="1" applyBorder="1" applyAlignment="1">
      <alignment vertical="center" wrapText="1"/>
    </xf>
    <xf numFmtId="178" fontId="15" fillId="3" borderId="5" xfId="61" applyNumberFormat="1" applyFont="1" applyFill="1" applyBorder="1" applyAlignment="1">
      <alignment horizontal="center" vertical="center"/>
    </xf>
    <xf numFmtId="0" fontId="27" fillId="3" borderId="5" xfId="90" applyFont="1" applyFill="1" applyBorder="1" applyAlignment="1">
      <alignment horizontal="center" vertical="center"/>
    </xf>
    <xf numFmtId="178" fontId="15" fillId="0" borderId="5" xfId="61" applyNumberFormat="1" applyFont="1" applyBorder="1" applyAlignment="1">
      <alignment horizontal="center" vertical="center"/>
    </xf>
    <xf numFmtId="178" fontId="15" fillId="0" borderId="5" xfId="61" applyNumberFormat="1" applyFont="1" applyFill="1" applyBorder="1" applyAlignment="1">
      <alignment horizontal="center" vertical="center"/>
    </xf>
    <xf numFmtId="0" fontId="73" fillId="0" borderId="5" xfId="91" applyFont="1" applyFill="1" applyBorder="1" applyAlignment="1">
      <alignment horizontal="center" vertical="center"/>
    </xf>
    <xf numFmtId="0" fontId="15" fillId="0" borderId="5" xfId="61" applyFont="1" applyFill="1" applyBorder="1" applyAlignment="1">
      <alignment vertical="center"/>
    </xf>
    <xf numFmtId="0" fontId="1" fillId="3" borderId="5" xfId="91" applyFont="1" applyFill="1" applyBorder="1" applyAlignment="1">
      <alignment vertical="center" wrapText="1"/>
    </xf>
    <xf numFmtId="0" fontId="27" fillId="3" borderId="5" xfId="61" applyFont="1" applyFill="1" applyBorder="1" applyAlignment="1">
      <alignment horizontal="center" vertical="center"/>
    </xf>
    <xf numFmtId="0" fontId="74" fillId="0" borderId="0" xfId="0" applyFont="1" applyFill="1" applyAlignment="1">
      <alignment horizontal="center" vertical="center"/>
    </xf>
    <xf numFmtId="49" fontId="63" fillId="2" borderId="5" xfId="78" applyNumberFormat="1" applyFont="1" applyFill="1" applyBorder="1" applyAlignment="1">
      <alignment horizontal="left" vertical="center" wrapText="1" shrinkToFit="1"/>
    </xf>
    <xf numFmtId="0" fontId="63" fillId="2" borderId="5" xfId="91" applyFont="1" applyFill="1" applyBorder="1" applyAlignment="1">
      <alignment vertical="center" wrapText="1"/>
    </xf>
    <xf numFmtId="0" fontId="63" fillId="2" borderId="5" xfId="91" applyFont="1" applyFill="1" applyBorder="1" applyAlignment="1">
      <alignment vertical="center"/>
    </xf>
    <xf numFmtId="0" fontId="63" fillId="3" borderId="5" xfId="91" applyFont="1" applyFill="1" applyBorder="1" applyAlignment="1">
      <alignment vertical="center" wrapText="1"/>
    </xf>
    <xf numFmtId="0" fontId="50" fillId="3" borderId="5" xfId="61" applyFont="1" applyFill="1" applyBorder="1" applyAlignment="1">
      <alignment horizontal="center" vertical="center"/>
    </xf>
    <xf numFmtId="0" fontId="14" fillId="0" borderId="5" xfId="61" applyFont="1" applyFill="1" applyBorder="1" applyAlignment="1">
      <alignment vertical="center"/>
    </xf>
    <xf numFmtId="0" fontId="15" fillId="3" borderId="5" xfId="61" applyFont="1" applyFill="1" applyBorder="1" applyAlignment="1">
      <alignment horizontal="center" vertical="center"/>
    </xf>
    <xf numFmtId="178" fontId="14" fillId="0" borderId="5" xfId="61" applyNumberFormat="1" applyFont="1" applyFill="1" applyBorder="1" applyAlignment="1">
      <alignment horizontal="center" vertical="center"/>
    </xf>
    <xf numFmtId="178" fontId="14" fillId="3" borderId="5" xfId="61" applyNumberFormat="1" applyFont="1" applyFill="1" applyBorder="1" applyAlignment="1">
      <alignment horizontal="center" vertical="center"/>
    </xf>
    <xf numFmtId="0" fontId="75" fillId="0" borderId="5" xfId="61" applyFont="1" applyFill="1" applyBorder="1" applyAlignment="1">
      <alignment vertical="center" wrapText="1"/>
    </xf>
    <xf numFmtId="0" fontId="69" fillId="0" borderId="5" xfId="91" applyFont="1" applyFill="1" applyBorder="1" applyAlignment="1">
      <alignment vertical="center"/>
    </xf>
    <xf numFmtId="0" fontId="63" fillId="0" borderId="5" xfId="91" applyFont="1" applyFill="1" applyBorder="1" applyAlignment="1">
      <alignment vertical="center"/>
    </xf>
    <xf numFmtId="178" fontId="14" fillId="0" borderId="0" xfId="61" applyNumberFormat="1" applyFont="1" applyFill="1" applyBorder="1" applyAlignment="1">
      <alignment horizontal="center" vertical="center"/>
    </xf>
    <xf numFmtId="0" fontId="26" fillId="3" borderId="0" xfId="91" applyFont="1" applyFill="1" applyBorder="1" applyAlignment="1">
      <alignment horizontal="center" vertical="center" wrapText="1"/>
    </xf>
    <xf numFmtId="178" fontId="42"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178" fontId="23" fillId="3" borderId="0" xfId="0" applyNumberFormat="1" applyFont="1" applyFill="1" applyBorder="1" applyAlignment="1">
      <alignment horizontal="center" vertical="center"/>
    </xf>
    <xf numFmtId="0" fontId="15" fillId="0" borderId="23" xfId="0" applyFont="1" applyFill="1" applyBorder="1" applyAlignment="1">
      <alignment vertical="center"/>
    </xf>
    <xf numFmtId="58" fontId="15" fillId="0" borderId="23" xfId="0" applyNumberFormat="1" applyFont="1" applyFill="1" applyBorder="1" applyAlignment="1">
      <alignment horizontal="center" vertical="center"/>
    </xf>
    <xf numFmtId="0" fontId="15" fillId="0" borderId="23" xfId="0" applyFont="1" applyFill="1" applyBorder="1" applyAlignment="1">
      <alignment horizontal="right" vertical="center"/>
    </xf>
    <xf numFmtId="0" fontId="10" fillId="0" borderId="0" xfId="0" applyFont="1" applyFill="1" applyBorder="1" applyAlignment="1" applyProtection="1">
      <protection locked="0"/>
    </xf>
    <xf numFmtId="0" fontId="0" fillId="0" borderId="0" xfId="0" applyAlignment="1">
      <alignment vertical="center"/>
    </xf>
    <xf numFmtId="0" fontId="10" fillId="3" borderId="0" xfId="0" applyFont="1" applyFill="1" applyBorder="1" applyAlignment="1" applyProtection="1">
      <protection locked="0"/>
    </xf>
    <xf numFmtId="1" fontId="10" fillId="3" borderId="0" xfId="0" applyNumberFormat="1" applyFont="1" applyFill="1" applyBorder="1" applyAlignment="1" applyProtection="1">
      <protection locked="0"/>
    </xf>
    <xf numFmtId="1" fontId="15" fillId="3" borderId="0" xfId="0" applyNumberFormat="1" applyFont="1" applyFill="1" applyAlignment="1" applyProtection="1">
      <alignment horizontal="left"/>
      <protection locked="0"/>
    </xf>
    <xf numFmtId="1" fontId="19" fillId="3" borderId="0" xfId="0" applyNumberFormat="1" applyFont="1" applyFill="1" applyBorder="1" applyAlignment="1" applyProtection="1">
      <alignment horizontal="center" vertical="center"/>
      <protection locked="0"/>
    </xf>
    <xf numFmtId="1" fontId="27" fillId="3" borderId="0" xfId="0" applyNumberFormat="1" applyFont="1" applyFill="1" applyAlignment="1" applyProtection="1">
      <alignment horizontal="left" vertical="center" wrapText="1"/>
      <protection locked="0"/>
    </xf>
    <xf numFmtId="0" fontId="1" fillId="3" borderId="0" xfId="0" applyFont="1" applyFill="1" applyBorder="1" applyAlignment="1" applyProtection="1">
      <alignment horizontal="center" vertical="center"/>
      <protection locked="0"/>
    </xf>
    <xf numFmtId="0" fontId="76" fillId="3" borderId="5" xfId="0" applyFont="1" applyFill="1" applyBorder="1" applyAlignment="1" applyProtection="1">
      <alignment vertical="center" wrapText="1"/>
      <protection locked="0"/>
    </xf>
    <xf numFmtId="1" fontId="76" fillId="3" borderId="5" xfId="0" applyNumberFormat="1"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protection locked="0"/>
    </xf>
    <xf numFmtId="1" fontId="61" fillId="3" borderId="5" xfId="0" applyNumberFormat="1" applyFont="1" applyFill="1" applyBorder="1" applyAlignment="1" applyProtection="1">
      <protection locked="0"/>
    </xf>
    <xf numFmtId="1" fontId="1" fillId="3" borderId="5" xfId="0" applyNumberFormat="1" applyFont="1" applyFill="1" applyBorder="1" applyAlignment="1" applyProtection="1">
      <alignment horizontal="center"/>
    </xf>
    <xf numFmtId="178" fontId="1" fillId="3" borderId="5" xfId="3" applyNumberFormat="1" applyFont="1" applyFill="1" applyBorder="1" applyAlignment="1" applyProtection="1">
      <alignment horizontal="center"/>
    </xf>
    <xf numFmtId="10" fontId="1" fillId="3" borderId="5" xfId="3" applyNumberFormat="1" applyFont="1" applyFill="1" applyBorder="1" applyAlignment="1" applyProtection="1">
      <alignment horizontal="center"/>
      <protection locked="0"/>
    </xf>
    <xf numFmtId="1" fontId="77" fillId="3" borderId="5" xfId="0" applyNumberFormat="1" applyFont="1" applyFill="1" applyBorder="1" applyAlignment="1" applyProtection="1">
      <alignment horizontal="left" indent="1"/>
      <protection locked="0"/>
    </xf>
    <xf numFmtId="1" fontId="1" fillId="3" borderId="5" xfId="0" applyNumberFormat="1" applyFont="1" applyFill="1" applyBorder="1" applyAlignment="1" applyProtection="1">
      <alignment horizontal="center"/>
      <protection locked="0"/>
    </xf>
    <xf numFmtId="2" fontId="1" fillId="3" borderId="5" xfId="0" applyNumberFormat="1" applyFont="1" applyFill="1" applyBorder="1" applyAlignment="1" applyProtection="1">
      <alignment horizontal="center"/>
      <protection locked="0"/>
    </xf>
    <xf numFmtId="1" fontId="78" fillId="3" borderId="5" xfId="0" applyNumberFormat="1" applyFont="1" applyFill="1" applyBorder="1" applyAlignment="1" applyProtection="1">
      <alignment horizontal="left"/>
      <protection locked="0"/>
    </xf>
    <xf numFmtId="1" fontId="26" fillId="3" borderId="5" xfId="0" applyNumberFormat="1" applyFont="1" applyFill="1" applyBorder="1" applyAlignment="1" applyProtection="1">
      <protection locked="0"/>
    </xf>
    <xf numFmtId="1" fontId="1" fillId="3" borderId="5" xfId="0" applyNumberFormat="1" applyFont="1" applyFill="1" applyBorder="1" applyAlignment="1" applyProtection="1">
      <alignment horizontal="left" indent="1"/>
      <protection locked="0"/>
    </xf>
    <xf numFmtId="1" fontId="1" fillId="3" borderId="5" xfId="0" applyNumberFormat="1" applyFont="1" applyFill="1" applyBorder="1" applyAlignment="1" applyProtection="1">
      <protection locked="0"/>
    </xf>
    <xf numFmtId="1" fontId="1" fillId="3" borderId="5" xfId="0" applyNumberFormat="1" applyFont="1" applyFill="1" applyBorder="1" applyAlignment="1" applyProtection="1">
      <alignment horizontal="left"/>
      <protection locked="0"/>
    </xf>
    <xf numFmtId="0" fontId="30" fillId="3" borderId="35" xfId="0" applyFont="1" applyFill="1" applyBorder="1" applyAlignment="1">
      <alignment horizontal="left" vertical="center" wrapText="1"/>
    </xf>
    <xf numFmtId="1" fontId="1" fillId="0" borderId="5" xfId="0" applyNumberFormat="1" applyFont="1" applyFill="1" applyBorder="1" applyAlignment="1" applyProtection="1">
      <protection locked="0"/>
    </xf>
    <xf numFmtId="178" fontId="34" fillId="3" borderId="0" xfId="3" applyNumberFormat="1" applyFont="1" applyFill="1" applyBorder="1" applyAlignment="1" applyProtection="1">
      <alignment horizontal="center"/>
    </xf>
    <xf numFmtId="49" fontId="6" fillId="0" borderId="0" xfId="0" applyNumberFormat="1" applyFont="1" applyFill="1" applyBorder="1" applyAlignment="1">
      <alignment horizontal="right"/>
    </xf>
    <xf numFmtId="0" fontId="79" fillId="0" borderId="0" xfId="0" applyFont="1" applyFill="1" applyBorder="1" applyAlignment="1">
      <alignment horizontal="center" vertical="center"/>
    </xf>
    <xf numFmtId="49" fontId="79" fillId="0" borderId="0" xfId="0" applyNumberFormat="1" applyFont="1" applyFill="1" applyBorder="1" applyAlignment="1">
      <alignment horizontal="center" vertical="center"/>
    </xf>
    <xf numFmtId="0" fontId="80" fillId="0" borderId="0" xfId="0" applyFont="1" applyFill="1" applyBorder="1" applyAlignment="1">
      <alignment vertical="center"/>
    </xf>
    <xf numFmtId="49" fontId="80" fillId="0" borderId="0" xfId="0" applyNumberFormat="1" applyFont="1" applyFill="1" applyBorder="1" applyAlignment="1">
      <alignment horizontal="right" vertical="center"/>
    </xf>
    <xf numFmtId="0" fontId="81" fillId="6" borderId="0" xfId="0" applyFont="1" applyFill="1" applyBorder="1" applyAlignment="1">
      <alignment vertical="center"/>
    </xf>
    <xf numFmtId="49" fontId="82" fillId="0" borderId="0" xfId="0" applyNumberFormat="1" applyFont="1" applyFill="1" applyBorder="1" applyAlignment="1">
      <alignment horizontal="right" vertical="center"/>
    </xf>
    <xf numFmtId="0" fontId="83" fillId="0" borderId="0" xfId="0" applyFont="1" applyFill="1" applyBorder="1" applyAlignment="1">
      <alignment vertical="center"/>
    </xf>
    <xf numFmtId="49" fontId="82" fillId="0" borderId="0" xfId="0" applyNumberFormat="1" applyFont="1" applyFill="1" applyBorder="1" applyAlignment="1">
      <alignment horizontal="right"/>
    </xf>
    <xf numFmtId="0" fontId="6" fillId="0" borderId="0" xfId="0" applyFont="1" applyFill="1" applyBorder="1" applyAlignment="1">
      <alignment horizontal="right" wrapText="1"/>
    </xf>
    <xf numFmtId="0" fontId="84" fillId="0" borderId="0" xfId="0" applyFont="1" applyFill="1" applyBorder="1" applyAlignment="1">
      <alignment horizontal="center" vertical="center"/>
    </xf>
    <xf numFmtId="0" fontId="85" fillId="0" borderId="0" xfId="0" applyFont="1" applyFill="1" applyBorder="1" applyAlignment="1">
      <alignment horizontal="center" wrapText="1"/>
    </xf>
    <xf numFmtId="0" fontId="86" fillId="0" borderId="0" xfId="0" applyFont="1" applyFill="1" applyBorder="1" applyAlignment="1">
      <alignment horizontal="center"/>
    </xf>
    <xf numFmtId="58" fontId="86" fillId="0" borderId="0" xfId="0" applyNumberFormat="1" applyFont="1" applyFill="1" applyBorder="1" applyAlignment="1">
      <alignment horizontal="center"/>
    </xf>
  </cellXfs>
  <cellStyles count="1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4月15日预算方案" xfId="49"/>
    <cellStyle name="常规 4" xfId="50"/>
    <cellStyle name="常规 61 2 3" xfId="51"/>
    <cellStyle name="常规 101" xfId="52"/>
    <cellStyle name="常规 95" xfId="53"/>
    <cellStyle name="常规 3 3 2" xfId="54"/>
    <cellStyle name="常规 3 10" xfId="55"/>
    <cellStyle name="常规 45 2 2" xfId="56"/>
    <cellStyle name="常规 98" xfId="57"/>
    <cellStyle name="常规 19 2 3" xfId="58"/>
    <cellStyle name="常规 7" xfId="59"/>
    <cellStyle name="常规_乡镇运转" xfId="60"/>
    <cellStyle name="常规 87" xfId="61"/>
    <cellStyle name="超链接 4" xfId="62"/>
    <cellStyle name="常规 19 5" xfId="63"/>
    <cellStyle name="常规_2014年基金预算表" xfId="64"/>
    <cellStyle name="常规 2 2 2" xfId="65"/>
    <cellStyle name="常规_工资汇总表" xfId="66"/>
    <cellStyle name="常规_77F13BCD55CA219EE0540021287E347E 3" xfId="67"/>
    <cellStyle name="常规_77F13BCD55CA219EE0540021287E347E 6" xfId="68"/>
    <cellStyle name="madeDateD 2 6 2" xfId="69"/>
    <cellStyle name="常规 23" xfId="70"/>
    <cellStyle name="常规 18" xfId="71"/>
    <cellStyle name="常规 21" xfId="72"/>
    <cellStyle name="常规 16" xfId="73"/>
    <cellStyle name="常规 2 25" xfId="74"/>
    <cellStyle name="常规 100 2" xfId="75"/>
    <cellStyle name="常规 3 2" xfId="76"/>
    <cellStyle name="常规 2 21" xfId="77"/>
    <cellStyle name="常规_2011年全省结算汇总表2012(1).03.28定稿 2 2 2" xfId="78"/>
    <cellStyle name="Normal" xfId="79"/>
    <cellStyle name="常规_77F13BCD55CA219EE0540021287E347E 13" xfId="80"/>
    <cellStyle name="常规_77F13BCD55CA219EE0540021287E347E 2" xfId="81"/>
    <cellStyle name="常规 7 2 2" xfId="82"/>
    <cellStyle name="常规 34 4" xfId="83"/>
    <cellStyle name="常规 19 2" xfId="84"/>
    <cellStyle name="常规 9" xfId="85"/>
    <cellStyle name="常规 10" xfId="86"/>
    <cellStyle name="常规 20" xfId="87"/>
    <cellStyle name="常规 2 2 3" xfId="88"/>
    <cellStyle name="常规_77F13BCD55CA219EE0540021287E347E 3 2" xfId="89"/>
    <cellStyle name="常规 86" xfId="90"/>
    <cellStyle name="常规 4 2 2 2" xfId="91"/>
    <cellStyle name="常规_Sheet1" xfId="92"/>
    <cellStyle name="常规_77F13BCD55CA219EE0540021287E347E 2 2" xfId="93"/>
    <cellStyle name="常规 17" xfId="94"/>
    <cellStyle name="常规 100" xfId="95"/>
    <cellStyle name="常规 94" xfId="96"/>
    <cellStyle name="常规 3" xfId="97"/>
    <cellStyle name="常规 3 4" xfId="98"/>
    <cellStyle name="常规_77F13BCD55CA219EE0540021287E347E 5" xfId="99"/>
    <cellStyle name="常规 66" xfId="100"/>
    <cellStyle name="常规 7 4" xfId="101"/>
    <cellStyle name="常规 68" xfId="102"/>
    <cellStyle name="常规 2 2" xfId="103"/>
    <cellStyle name="常规 8 2" xfId="104"/>
    <cellStyle name="常规 34" xfId="105"/>
    <cellStyle name="常规_2013村运最后方案明细表" xfId="106"/>
    <cellStyle name="常规 19" xfId="107"/>
    <cellStyle name="常规 24" xfId="108"/>
    <cellStyle name="常规_预算单位项目表" xfId="109"/>
    <cellStyle name="常规_77F13BCD55CA219EE0540021287E347E" xfId="110"/>
    <cellStyle name="常规 96" xfId="111"/>
    <cellStyle name="常规 5" xfId="112"/>
    <cellStyle name="常规_77F13BCD55CA219EE0540021287E347E 7" xfId="113"/>
    <cellStyle name="常规 45 2" xfId="114"/>
    <cellStyle name="常规_77F13BCD55CA219EE0540021287E347E 2 2 2" xfId="115"/>
    <cellStyle name="常规 4 2 3" xfId="116"/>
    <cellStyle name="常规 45 3" xfId="117"/>
    <cellStyle name="常规 2 24" xfId="118"/>
    <cellStyle name="常规 13" xfId="119"/>
    <cellStyle name="常规 2 3 2" xfId="120"/>
    <cellStyle name="常规 97" xfId="121"/>
    <cellStyle name="常规 6" xfId="122"/>
    <cellStyle name="常规_输出报表之部门预算输出表练习" xfId="123"/>
    <cellStyle name="常规 88" xfId="124"/>
    <cellStyle name="常规 2" xfId="125"/>
    <cellStyle name="常规_77F13BCD55CA219EE0540021287E347E 16" xfId="126"/>
    <cellStyle name="Normal 1" xfId="127"/>
    <cellStyle name="常规_77F13BCD55CA219EE0540021287E347E 15" xfId="128"/>
    <cellStyle name="常规_77F13BCD55CA219EE0540021287E347E 2 2 3" xfId="129"/>
    <cellStyle name="常规_77F13BCD55CA219EE0540021287E347E 2 3" xfId="130"/>
    <cellStyle name="常规 45" xfId="131"/>
    <cellStyle name="常规 7 2 3" xfId="132"/>
    <cellStyle name="常规 79" xfId="133"/>
    <cellStyle name="常规 8" xfId="134"/>
    <cellStyle name="常规 99" xfId="135"/>
  </cellStyles>
  <dxfs count="1">
    <dxf>
      <font>
        <b val="0"/>
        <i val="0"/>
        <color indexed="9"/>
      </font>
    </dxf>
  </dxfs>
  <tableStyles count="0" defaultTableStyle="TableStyleMedium9" defaultPivotStyle="PivotStyleLight16"/>
  <colors>
    <mruColors>
      <color rgb="00E7E6E6"/>
      <color rgb="00222B35"/>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5010150</xdr:colOff>
      <xdr:row>1</xdr:row>
      <xdr:rowOff>48260</xdr:rowOff>
    </xdr:from>
    <xdr:to>
      <xdr:col>0</xdr:col>
      <xdr:colOff>5810250</xdr:colOff>
      <xdr:row>4</xdr:row>
      <xdr:rowOff>76835</xdr:rowOff>
    </xdr:to>
    <xdr:sp>
      <xdr:nvSpPr>
        <xdr:cNvPr id="2" name="文本框 1"/>
        <xdr:cNvSpPr txBox="1"/>
      </xdr:nvSpPr>
      <xdr:spPr>
        <a:xfrm>
          <a:off x="5010150" y="219710"/>
          <a:ext cx="800100" cy="542925"/>
        </a:xfrm>
        <a:prstGeom prst="rect">
          <a:avLst/>
        </a:prstGeom>
        <a:solidFill>
          <a:schemeClr val="lt1"/>
        </a:solidFill>
        <a:ln w="952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200">
              <a:latin typeface="黑体" panose="02010609060101010101" charset="-122"/>
              <a:ea typeface="黑体" panose="02010609060101010101" charset="-122"/>
            </a:rPr>
            <a:t>内部资料</a:t>
          </a:r>
          <a:endParaRPr lang="zh-CN" altLang="en-US" sz="1200">
            <a:latin typeface="黑体" panose="02010609060101010101" charset="-122"/>
            <a:ea typeface="黑体" panose="02010609060101010101" charset="-122"/>
          </a:endParaRPr>
        </a:p>
        <a:p>
          <a:pPr algn="l"/>
          <a:r>
            <a:rPr lang="zh-CN" altLang="en-US" sz="1200">
              <a:latin typeface="黑体" panose="02010609060101010101" charset="-122"/>
              <a:ea typeface="黑体" panose="02010609060101010101" charset="-122"/>
            </a:rPr>
            <a:t>会后收回</a:t>
          </a:r>
          <a:endParaRPr lang="zh-CN" altLang="en-US" sz="1200">
            <a:latin typeface="黑体" panose="02010609060101010101" charset="-122"/>
            <a:ea typeface="黑体" panose="02010609060101010101"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32"/>
  <sheetViews>
    <sheetView workbookViewId="0">
      <selection activeCell="A14" sqref="A14"/>
    </sheetView>
  </sheetViews>
  <sheetFormatPr defaultColWidth="10.2857142857143" defaultRowHeight="13.5"/>
  <cols>
    <col min="1" max="1" width="107.428571428571" style="127" customWidth="1"/>
    <col min="2" max="16384" width="10.2857142857143" style="127"/>
  </cols>
  <sheetData>
    <row r="4" spans="1:1">
      <c r="A4" s="983"/>
    </row>
    <row r="8" ht="36.75" spans="1:1">
      <c r="A8" s="984" t="s">
        <v>0</v>
      </c>
    </row>
    <row r="9" ht="52.5" customHeight="1" spans="1:1">
      <c r="A9" s="984" t="s">
        <v>1</v>
      </c>
    </row>
    <row r="10" ht="19.5" customHeight="1"/>
    <row r="11" ht="78.75" customHeight="1" spans="1:1">
      <c r="A11" s="985" t="s">
        <v>2</v>
      </c>
    </row>
    <row r="12" ht="19.5" customHeight="1"/>
    <row r="13" ht="19.5" customHeight="1"/>
    <row r="14" ht="19.5" customHeight="1"/>
    <row r="15" ht="19.5" customHeight="1"/>
    <row r="16" ht="19.5" customHeight="1"/>
    <row r="17" ht="19.5" customHeight="1"/>
    <row r="18" ht="19.5" customHeight="1"/>
    <row r="19" ht="19.5" customHeight="1"/>
    <row r="20" ht="19.5" customHeight="1"/>
    <row r="21" ht="19.5" customHeight="1"/>
    <row r="22" ht="19.5" customHeight="1"/>
    <row r="23" ht="19.5" customHeight="1"/>
    <row r="24" ht="19.5" customHeight="1"/>
    <row r="25" ht="5.25" customHeight="1"/>
    <row r="26" ht="19.5" hidden="1" customHeight="1"/>
    <row r="27" ht="19.5" customHeight="1"/>
    <row r="28" ht="19.5" customHeight="1"/>
    <row r="29" ht="19.5" customHeight="1"/>
    <row r="30" ht="19.5" customHeight="1"/>
    <row r="31" ht="25.5" customHeight="1" spans="1:1">
      <c r="A31" s="986" t="s">
        <v>3</v>
      </c>
    </row>
    <row r="32" ht="40.5" customHeight="1" spans="1:1">
      <c r="A32" s="987" t="s">
        <v>4</v>
      </c>
    </row>
  </sheetData>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6"/>
  <sheetViews>
    <sheetView topLeftCell="A53" workbookViewId="0">
      <selection activeCell="G66" sqref="G66"/>
    </sheetView>
  </sheetViews>
  <sheetFormatPr defaultColWidth="9.14285714285714" defaultRowHeight="12.75"/>
  <cols>
    <col min="1" max="1" width="5.71428571428571" style="778" customWidth="1"/>
    <col min="2" max="2" width="9.42857142857143" customWidth="1"/>
    <col min="3" max="3" width="30.8571428571429" customWidth="1"/>
    <col min="4" max="4" width="8.14285714285714" style="778" customWidth="1"/>
    <col min="5" max="5" width="11.6952380952381" style="778" customWidth="1"/>
    <col min="6" max="6" width="9.85714285714286" style="778" customWidth="1"/>
    <col min="7" max="7" width="10" style="778" customWidth="1"/>
    <col min="8" max="8" width="9.28571428571429" style="778" customWidth="1"/>
    <col min="9" max="9" width="11.8571428571429" style="778" customWidth="1"/>
    <col min="10" max="11" width="9.56190476190476" style="778" customWidth="1"/>
    <col min="12" max="12" width="12.8571428571429" style="806" customWidth="1"/>
    <col min="13" max="13" width="9.56190476190476" style="806" customWidth="1"/>
    <col min="14" max="14" width="10.1428571428571" style="806" customWidth="1"/>
    <col min="15" max="15" width="9.56190476190476" style="806" customWidth="1"/>
    <col min="16" max="16" width="8.56190476190476" customWidth="1"/>
    <col min="17" max="18" width="9.14285714285714" customWidth="1"/>
    <col min="19" max="20" width="9.14285714285714" style="778" hidden="1" customWidth="1"/>
    <col min="21" max="21" width="12.8571428571429" style="778" hidden="1" customWidth="1"/>
  </cols>
  <sheetData>
    <row r="1" s="68" customFormat="1" spans="1:21">
      <c r="A1" s="807" t="s">
        <v>462</v>
      </c>
      <c r="B1" s="807"/>
      <c r="C1" s="807"/>
      <c r="D1" s="808"/>
      <c r="E1" s="808"/>
      <c r="F1" s="808"/>
      <c r="G1" s="808"/>
      <c r="H1" s="808"/>
      <c r="I1" s="808"/>
      <c r="J1" s="808"/>
      <c r="K1" s="808"/>
      <c r="L1" s="808"/>
      <c r="M1" s="808"/>
      <c r="N1" s="808"/>
      <c r="O1" s="809"/>
      <c r="P1" s="809"/>
      <c r="Q1" s="808"/>
      <c r="R1" s="808"/>
      <c r="S1" s="810"/>
      <c r="T1" s="810"/>
      <c r="U1" s="810"/>
    </row>
    <row r="2" s="68" customFormat="1" ht="32.1" customHeight="1" spans="1:21">
      <c r="A2" s="811" t="s">
        <v>463</v>
      </c>
      <c r="B2" s="811"/>
      <c r="C2" s="811"/>
      <c r="D2" s="811"/>
      <c r="E2" s="811"/>
      <c r="F2" s="811"/>
      <c r="G2" s="811"/>
      <c r="H2" s="811"/>
      <c r="I2" s="811"/>
      <c r="J2" s="811"/>
      <c r="K2" s="811"/>
      <c r="L2" s="811"/>
      <c r="M2" s="811"/>
      <c r="N2" s="811"/>
      <c r="O2" s="811"/>
      <c r="P2" s="811"/>
      <c r="Q2" s="811"/>
      <c r="R2" s="808"/>
      <c r="S2" s="810"/>
      <c r="T2" s="810"/>
      <c r="U2" s="810"/>
    </row>
    <row r="3" s="803" customFormat="1" spans="1:21">
      <c r="A3" s="812" t="s">
        <v>78</v>
      </c>
      <c r="B3" s="812"/>
      <c r="C3" s="812"/>
      <c r="D3" s="813"/>
      <c r="E3" s="813"/>
      <c r="F3" s="813"/>
      <c r="G3" s="813"/>
      <c r="H3" s="814"/>
      <c r="I3" s="813"/>
      <c r="J3" s="813"/>
      <c r="K3" s="813"/>
      <c r="L3" s="813"/>
      <c r="M3" s="813"/>
      <c r="N3" s="813"/>
      <c r="O3" s="815"/>
      <c r="P3" s="815"/>
      <c r="Q3" s="816" t="s">
        <v>145</v>
      </c>
      <c r="R3" s="816"/>
      <c r="S3" s="817"/>
      <c r="T3" s="817"/>
      <c r="U3" s="817"/>
    </row>
    <row r="4" s="804" customFormat="1" ht="24" customHeight="1" spans="1:21">
      <c r="A4" s="519" t="s">
        <v>79</v>
      </c>
      <c r="B4" s="519" t="s">
        <v>464</v>
      </c>
      <c r="C4" s="519" t="s">
        <v>330</v>
      </c>
      <c r="D4" s="519" t="s">
        <v>331</v>
      </c>
      <c r="E4" s="519" t="s">
        <v>283</v>
      </c>
      <c r="F4" s="519" t="s">
        <v>332</v>
      </c>
      <c r="G4" s="519"/>
      <c r="H4" s="519"/>
      <c r="I4" s="519"/>
      <c r="J4" s="519"/>
      <c r="K4" s="519"/>
      <c r="L4" s="789" t="s">
        <v>333</v>
      </c>
      <c r="M4" s="790"/>
      <c r="N4" s="790"/>
      <c r="O4" s="790"/>
      <c r="P4" s="519" t="s">
        <v>248</v>
      </c>
      <c r="Q4" s="519" t="s">
        <v>249</v>
      </c>
      <c r="R4" s="519" t="s">
        <v>329</v>
      </c>
      <c r="S4" s="818" t="s">
        <v>465</v>
      </c>
      <c r="T4" s="819" t="s">
        <v>466</v>
      </c>
      <c r="U4" s="819" t="s">
        <v>467</v>
      </c>
    </row>
    <row r="5" s="804" customFormat="1" ht="24.95" customHeight="1" spans="1:21">
      <c r="A5" s="519"/>
      <c r="B5" s="519"/>
      <c r="C5" s="519"/>
      <c r="D5" s="519"/>
      <c r="E5" s="801"/>
      <c r="F5" s="519" t="s">
        <v>334</v>
      </c>
      <c r="G5" s="820" t="s">
        <v>335</v>
      </c>
      <c r="H5" s="820" t="s">
        <v>336</v>
      </c>
      <c r="I5" s="820" t="s">
        <v>337</v>
      </c>
      <c r="J5" s="820" t="s">
        <v>338</v>
      </c>
      <c r="K5" s="821" t="s">
        <v>339</v>
      </c>
      <c r="L5" s="795" t="s">
        <v>334</v>
      </c>
      <c r="M5" s="796" t="s">
        <v>340</v>
      </c>
      <c r="N5" s="796" t="s">
        <v>341</v>
      </c>
      <c r="O5" s="796" t="s">
        <v>342</v>
      </c>
      <c r="P5" s="519"/>
      <c r="Q5" s="519"/>
      <c r="R5" s="519"/>
      <c r="S5" s="822" t="s">
        <v>468</v>
      </c>
      <c r="T5" s="823">
        <v>108</v>
      </c>
      <c r="U5" s="824">
        <v>1241.8321545</v>
      </c>
    </row>
    <row r="6" s="804" customFormat="1" ht="18" customHeight="1" spans="1:21">
      <c r="A6" s="519"/>
      <c r="B6" s="825"/>
      <c r="C6" s="825"/>
      <c r="D6" s="637">
        <f t="shared" ref="D6:O6" si="0">SUM(D7:D105)</f>
        <v>1744</v>
      </c>
      <c r="E6" s="797">
        <f t="shared" si="0"/>
        <v>19263.188363</v>
      </c>
      <c r="F6" s="797">
        <f t="shared" si="0"/>
        <v>15079.2698</v>
      </c>
      <c r="G6" s="797">
        <f t="shared" si="0"/>
        <v>7085.76</v>
      </c>
      <c r="H6" s="797">
        <f t="shared" si="0"/>
        <v>3903.3264</v>
      </c>
      <c r="I6" s="797">
        <f t="shared" si="0"/>
        <v>577.577</v>
      </c>
      <c r="J6" s="797">
        <f t="shared" si="0"/>
        <v>2349.6504</v>
      </c>
      <c r="K6" s="797">
        <f t="shared" si="0"/>
        <v>1162.956</v>
      </c>
      <c r="L6" s="797">
        <f t="shared" si="0"/>
        <v>4183.918563</v>
      </c>
      <c r="M6" s="797">
        <f t="shared" si="0"/>
        <v>2226.610208</v>
      </c>
      <c r="N6" s="797">
        <f t="shared" si="0"/>
        <v>983.166389</v>
      </c>
      <c r="O6" s="797">
        <f t="shared" si="0"/>
        <v>974.141966</v>
      </c>
      <c r="P6" s="793"/>
      <c r="Q6" s="793"/>
      <c r="R6" s="801"/>
      <c r="S6" s="818" t="s">
        <v>469</v>
      </c>
      <c r="T6" s="823">
        <v>65</v>
      </c>
      <c r="U6" s="824">
        <v>731.573761</v>
      </c>
    </row>
    <row r="7" s="804" customFormat="1" ht="18" customHeight="1" spans="1:21">
      <c r="A7" s="801">
        <v>1</v>
      </c>
      <c r="B7" s="519" t="s">
        <v>470</v>
      </c>
      <c r="C7" s="826" t="s">
        <v>471</v>
      </c>
      <c r="D7" s="637">
        <v>49</v>
      </c>
      <c r="E7" s="797">
        <f>F7+L7</f>
        <v>526.3856265</v>
      </c>
      <c r="F7" s="797">
        <f>G7+H7+I7+J7+K7</f>
        <v>413.0235</v>
      </c>
      <c r="G7" s="799">
        <v>187.8852</v>
      </c>
      <c r="H7" s="799">
        <v>109.1676</v>
      </c>
      <c r="I7" s="799">
        <v>15.2691</v>
      </c>
      <c r="J7" s="799">
        <v>65.1336</v>
      </c>
      <c r="K7" s="799">
        <v>35.568</v>
      </c>
      <c r="L7" s="799">
        <f>M7+N7+O7</f>
        <v>113.3621265</v>
      </c>
      <c r="M7" s="799">
        <v>60.39288</v>
      </c>
      <c r="N7" s="799">
        <v>26.5473615</v>
      </c>
      <c r="O7" s="800">
        <v>26.421885</v>
      </c>
      <c r="P7" s="793">
        <v>201</v>
      </c>
      <c r="Q7" s="793">
        <v>301</v>
      </c>
      <c r="R7" s="519" t="s">
        <v>345</v>
      </c>
      <c r="S7" s="818" t="s">
        <v>472</v>
      </c>
      <c r="T7" s="823">
        <v>69</v>
      </c>
      <c r="U7" s="824">
        <v>790.41577</v>
      </c>
    </row>
    <row r="8" s="804" customFormat="1" ht="18" customHeight="1" spans="1:21">
      <c r="A8" s="801">
        <v>2</v>
      </c>
      <c r="B8" s="519" t="s">
        <v>470</v>
      </c>
      <c r="C8" s="826" t="s">
        <v>473</v>
      </c>
      <c r="D8" s="637">
        <v>43</v>
      </c>
      <c r="E8" s="797">
        <f t="shared" ref="E8:E39" si="1">F8+L8</f>
        <v>517.682314</v>
      </c>
      <c r="F8" s="797">
        <f t="shared" ref="F8:F39" si="2">G8+H8+I8+J8+K8</f>
        <v>403.8556</v>
      </c>
      <c r="G8" s="799">
        <v>200.5104</v>
      </c>
      <c r="H8" s="799">
        <v>99.756</v>
      </c>
      <c r="I8" s="799">
        <v>16.7092</v>
      </c>
      <c r="J8" s="799">
        <v>60.78</v>
      </c>
      <c r="K8" s="799">
        <v>26.1</v>
      </c>
      <c r="L8" s="799">
        <f t="shared" ref="L8:L39" si="3">M8+N8+O8</f>
        <v>113.826714</v>
      </c>
      <c r="M8" s="799">
        <v>60.440896</v>
      </c>
      <c r="N8" s="799">
        <v>26.942926</v>
      </c>
      <c r="O8" s="800">
        <v>26.442892</v>
      </c>
      <c r="P8" s="793">
        <v>201</v>
      </c>
      <c r="Q8" s="793">
        <v>301</v>
      </c>
      <c r="R8" s="519" t="s">
        <v>350</v>
      </c>
      <c r="S8" s="818" t="s">
        <v>474</v>
      </c>
      <c r="T8" s="823">
        <v>47</v>
      </c>
      <c r="U8" s="824">
        <v>553.296081</v>
      </c>
    </row>
    <row r="9" s="804" customFormat="1" ht="18" customHeight="1" spans="1:21">
      <c r="A9" s="801">
        <v>3</v>
      </c>
      <c r="B9" s="519" t="s">
        <v>470</v>
      </c>
      <c r="C9" s="826" t="s">
        <v>475</v>
      </c>
      <c r="D9" s="637">
        <v>25</v>
      </c>
      <c r="E9" s="797">
        <f t="shared" si="1"/>
        <v>298.8828655</v>
      </c>
      <c r="F9" s="797">
        <f t="shared" si="2"/>
        <v>233.2261</v>
      </c>
      <c r="G9" s="799">
        <v>114.4812</v>
      </c>
      <c r="H9" s="799">
        <v>58.8912</v>
      </c>
      <c r="I9" s="799">
        <v>9.5401</v>
      </c>
      <c r="J9" s="799">
        <v>34.9536</v>
      </c>
      <c r="K9" s="799">
        <v>15.36</v>
      </c>
      <c r="L9" s="799">
        <f t="shared" si="3"/>
        <v>65.6567655</v>
      </c>
      <c r="M9" s="799">
        <v>34.858576</v>
      </c>
      <c r="N9" s="799">
        <v>15.5475625</v>
      </c>
      <c r="O9" s="800">
        <v>15.250627</v>
      </c>
      <c r="P9" s="793">
        <v>210</v>
      </c>
      <c r="Q9" s="793">
        <v>301</v>
      </c>
      <c r="R9" s="519" t="s">
        <v>350</v>
      </c>
      <c r="S9" s="818" t="s">
        <v>470</v>
      </c>
      <c r="T9" s="823">
        <v>136</v>
      </c>
      <c r="U9" s="824">
        <v>1571.409874</v>
      </c>
    </row>
    <row r="10" s="804" customFormat="1" ht="18" customHeight="1" spans="1:21">
      <c r="A10" s="801">
        <v>4</v>
      </c>
      <c r="B10" s="519" t="s">
        <v>470</v>
      </c>
      <c r="C10" s="826" t="s">
        <v>476</v>
      </c>
      <c r="D10" s="793">
        <v>14</v>
      </c>
      <c r="E10" s="797">
        <f t="shared" si="1"/>
        <v>164.958273</v>
      </c>
      <c r="F10" s="797">
        <f t="shared" si="2"/>
        <v>128.6466</v>
      </c>
      <c r="G10" s="799">
        <v>63.7704</v>
      </c>
      <c r="H10" s="799">
        <v>32.7384</v>
      </c>
      <c r="I10" s="799">
        <v>5.3142</v>
      </c>
      <c r="J10" s="799">
        <v>18.4236</v>
      </c>
      <c r="K10" s="799">
        <v>8.4</v>
      </c>
      <c r="L10" s="799">
        <f t="shared" si="3"/>
        <v>36.311673</v>
      </c>
      <c r="M10" s="799">
        <v>19.239456</v>
      </c>
      <c r="N10" s="799">
        <v>8.654955</v>
      </c>
      <c r="O10" s="800">
        <v>8.417262</v>
      </c>
      <c r="P10" s="793">
        <v>213</v>
      </c>
      <c r="Q10" s="793">
        <v>301</v>
      </c>
      <c r="R10" s="519" t="s">
        <v>350</v>
      </c>
      <c r="S10" s="818" t="s">
        <v>477</v>
      </c>
      <c r="T10" s="823">
        <v>47</v>
      </c>
      <c r="U10" s="824">
        <v>516.3099075</v>
      </c>
    </row>
    <row r="11" s="805" customFormat="1" ht="18" customHeight="1" spans="1:21">
      <c r="A11" s="801">
        <v>5</v>
      </c>
      <c r="B11" s="519" t="s">
        <v>469</v>
      </c>
      <c r="C11" s="826" t="s">
        <v>478</v>
      </c>
      <c r="D11" s="827">
        <v>28</v>
      </c>
      <c r="E11" s="797">
        <f t="shared" si="1"/>
        <v>287.673372</v>
      </c>
      <c r="F11" s="797">
        <f t="shared" si="2"/>
        <v>226.1484</v>
      </c>
      <c r="G11" s="799">
        <v>98.9904</v>
      </c>
      <c r="H11" s="799">
        <v>61.0524</v>
      </c>
      <c r="I11" s="799">
        <v>7.8612</v>
      </c>
      <c r="J11" s="799">
        <v>37.5444</v>
      </c>
      <c r="K11" s="799">
        <v>20.7</v>
      </c>
      <c r="L11" s="799">
        <f t="shared" si="3"/>
        <v>61.524972</v>
      </c>
      <c r="M11" s="799">
        <v>32.871744</v>
      </c>
      <c r="N11" s="799">
        <v>14.27184</v>
      </c>
      <c r="O11" s="800">
        <v>14.381388</v>
      </c>
      <c r="P11" s="793">
        <v>201</v>
      </c>
      <c r="Q11" s="793">
        <v>301</v>
      </c>
      <c r="R11" s="519" t="s">
        <v>345</v>
      </c>
      <c r="S11" s="818" t="s">
        <v>479</v>
      </c>
      <c r="T11" s="823">
        <v>92</v>
      </c>
      <c r="U11" s="824">
        <v>1061.3996595</v>
      </c>
    </row>
    <row r="12" s="804" customFormat="1" ht="18" customHeight="1" spans="1:21">
      <c r="A12" s="801">
        <v>6</v>
      </c>
      <c r="B12" s="519" t="s">
        <v>469</v>
      </c>
      <c r="C12" s="826" t="s">
        <v>480</v>
      </c>
      <c r="D12" s="827">
        <v>33</v>
      </c>
      <c r="E12" s="797">
        <f t="shared" si="1"/>
        <v>364.8119835</v>
      </c>
      <c r="F12" s="797">
        <f t="shared" si="2"/>
        <v>285.1173</v>
      </c>
      <c r="G12" s="799">
        <v>137.154</v>
      </c>
      <c r="H12" s="799">
        <v>72.8232</v>
      </c>
      <c r="I12" s="799">
        <v>11.2485</v>
      </c>
      <c r="J12" s="799">
        <v>43.5156</v>
      </c>
      <c r="K12" s="799">
        <v>20.376</v>
      </c>
      <c r="L12" s="799">
        <f t="shared" si="3"/>
        <v>79.6946835</v>
      </c>
      <c r="M12" s="799">
        <v>42.358608</v>
      </c>
      <c r="N12" s="799">
        <v>18.8041845</v>
      </c>
      <c r="O12" s="800">
        <v>18.531891</v>
      </c>
      <c r="P12" s="793">
        <v>201</v>
      </c>
      <c r="Q12" s="793">
        <v>301</v>
      </c>
      <c r="R12" s="519" t="s">
        <v>350</v>
      </c>
      <c r="S12" s="818" t="s">
        <v>481</v>
      </c>
      <c r="T12" s="823">
        <v>86</v>
      </c>
      <c r="U12" s="824">
        <v>971.7226495</v>
      </c>
    </row>
    <row r="13" s="804" customFormat="1" ht="18" customHeight="1" spans="1:21">
      <c r="A13" s="801">
        <v>7</v>
      </c>
      <c r="B13" s="519" t="s">
        <v>469</v>
      </c>
      <c r="C13" s="826" t="s">
        <v>482</v>
      </c>
      <c r="D13" s="827">
        <v>3</v>
      </c>
      <c r="E13" s="797">
        <f t="shared" si="1"/>
        <v>34.7230765</v>
      </c>
      <c r="F13" s="797">
        <f t="shared" si="2"/>
        <v>27.1075</v>
      </c>
      <c r="G13" s="799">
        <v>13.1268</v>
      </c>
      <c r="H13" s="799">
        <v>6.8952</v>
      </c>
      <c r="I13" s="799">
        <v>1.0939</v>
      </c>
      <c r="J13" s="799">
        <v>4.1916</v>
      </c>
      <c r="K13" s="799">
        <v>1.8</v>
      </c>
      <c r="L13" s="799">
        <f t="shared" si="3"/>
        <v>7.6155765</v>
      </c>
      <c r="M13" s="799">
        <v>4.0492</v>
      </c>
      <c r="N13" s="799">
        <v>1.7948515</v>
      </c>
      <c r="O13" s="800">
        <v>1.771525</v>
      </c>
      <c r="P13" s="793">
        <v>210</v>
      </c>
      <c r="Q13" s="793">
        <v>301</v>
      </c>
      <c r="R13" s="519" t="s">
        <v>350</v>
      </c>
      <c r="S13" s="818" t="s">
        <v>483</v>
      </c>
      <c r="T13" s="823">
        <v>89</v>
      </c>
      <c r="U13" s="824">
        <v>1006.252644</v>
      </c>
    </row>
    <row r="14" s="804" customFormat="1" ht="18" customHeight="1" spans="1:21">
      <c r="A14" s="801">
        <v>8</v>
      </c>
      <c r="B14" s="519" t="s">
        <v>469</v>
      </c>
      <c r="C14" s="826" t="s">
        <v>484</v>
      </c>
      <c r="D14" s="827">
        <v>2</v>
      </c>
      <c r="E14" s="797">
        <f t="shared" si="1"/>
        <v>23.065477</v>
      </c>
      <c r="F14" s="797">
        <f t="shared" si="2"/>
        <v>18.0094</v>
      </c>
      <c r="G14" s="799">
        <v>8.4648</v>
      </c>
      <c r="H14" s="799">
        <v>4.8288</v>
      </c>
      <c r="I14" s="799">
        <v>0.7054</v>
      </c>
      <c r="J14" s="799">
        <v>2.8104</v>
      </c>
      <c r="K14" s="799">
        <v>1.2</v>
      </c>
      <c r="L14" s="799">
        <f t="shared" si="3"/>
        <v>5.056077</v>
      </c>
      <c r="M14" s="799">
        <v>2.689504</v>
      </c>
      <c r="N14" s="799">
        <v>1.189915</v>
      </c>
      <c r="O14" s="800">
        <v>1.176658</v>
      </c>
      <c r="P14" s="793">
        <v>213</v>
      </c>
      <c r="Q14" s="793">
        <v>301</v>
      </c>
      <c r="R14" s="519" t="s">
        <v>350</v>
      </c>
      <c r="S14" s="818" t="s">
        <v>485</v>
      </c>
      <c r="T14" s="823">
        <v>60</v>
      </c>
      <c r="U14" s="824">
        <v>675.3458855</v>
      </c>
    </row>
    <row r="15" s="804" customFormat="1" ht="18" customHeight="1" spans="1:21">
      <c r="A15" s="801">
        <v>9</v>
      </c>
      <c r="B15" s="519" t="s">
        <v>468</v>
      </c>
      <c r="C15" s="826" t="s">
        <v>486</v>
      </c>
      <c r="D15" s="827">
        <v>48</v>
      </c>
      <c r="E15" s="797">
        <f t="shared" si="1"/>
        <v>505.8840385</v>
      </c>
      <c r="F15" s="797">
        <f t="shared" si="2"/>
        <v>396.8995</v>
      </c>
      <c r="G15" s="799">
        <v>179.274</v>
      </c>
      <c r="H15" s="799">
        <v>106.3476</v>
      </c>
      <c r="I15" s="799">
        <v>14.3155</v>
      </c>
      <c r="J15" s="799">
        <v>63.0624</v>
      </c>
      <c r="K15" s="799">
        <v>33.9</v>
      </c>
      <c r="L15" s="799">
        <f t="shared" si="3"/>
        <v>108.9845385</v>
      </c>
      <c r="M15" s="799">
        <v>58.07992</v>
      </c>
      <c r="N15" s="799">
        <v>25.4946535</v>
      </c>
      <c r="O15" s="800">
        <v>25.409965</v>
      </c>
      <c r="P15" s="793">
        <v>201</v>
      </c>
      <c r="Q15" s="793">
        <v>301</v>
      </c>
      <c r="R15" s="519" t="s">
        <v>345</v>
      </c>
      <c r="S15" s="818" t="s">
        <v>487</v>
      </c>
      <c r="T15" s="823">
        <v>89</v>
      </c>
      <c r="U15" s="824">
        <v>1001.7666915</v>
      </c>
    </row>
    <row r="16" s="804" customFormat="1" ht="18" customHeight="1" spans="1:21">
      <c r="A16" s="801">
        <v>10</v>
      </c>
      <c r="B16" s="519" t="s">
        <v>468</v>
      </c>
      <c r="C16" s="826" t="s">
        <v>488</v>
      </c>
      <c r="D16" s="827">
        <v>28</v>
      </c>
      <c r="E16" s="797">
        <f t="shared" si="1"/>
        <v>329.9996905</v>
      </c>
      <c r="F16" s="797">
        <f t="shared" si="2"/>
        <v>257.6467</v>
      </c>
      <c r="G16" s="799">
        <v>125.5044</v>
      </c>
      <c r="H16" s="799">
        <v>64.7796</v>
      </c>
      <c r="I16" s="799">
        <v>10.4587</v>
      </c>
      <c r="J16" s="799">
        <v>39.648</v>
      </c>
      <c r="K16" s="799">
        <v>17.256</v>
      </c>
      <c r="L16" s="799">
        <f t="shared" si="3"/>
        <v>72.3529905</v>
      </c>
      <c r="M16" s="799">
        <v>38.462512</v>
      </c>
      <c r="N16" s="799">
        <v>17.0631295</v>
      </c>
      <c r="O16" s="800">
        <v>16.827349</v>
      </c>
      <c r="P16" s="793">
        <v>201</v>
      </c>
      <c r="Q16" s="793">
        <v>301</v>
      </c>
      <c r="R16" s="519" t="s">
        <v>350</v>
      </c>
      <c r="S16" s="818" t="s">
        <v>489</v>
      </c>
      <c r="T16" s="823">
        <v>47</v>
      </c>
      <c r="U16" s="824">
        <v>540.714438</v>
      </c>
    </row>
    <row r="17" s="804" customFormat="1" ht="18" customHeight="1" spans="1:21">
      <c r="A17" s="801">
        <v>11</v>
      </c>
      <c r="B17" s="519" t="s">
        <v>468</v>
      </c>
      <c r="C17" s="826" t="s">
        <v>490</v>
      </c>
      <c r="D17" s="827">
        <v>17</v>
      </c>
      <c r="E17" s="797">
        <f t="shared" si="1"/>
        <v>196.126572</v>
      </c>
      <c r="F17" s="797">
        <f t="shared" si="2"/>
        <v>153.1596</v>
      </c>
      <c r="G17" s="799">
        <v>73.7856</v>
      </c>
      <c r="H17" s="799">
        <v>39.312</v>
      </c>
      <c r="I17" s="799">
        <v>6.1488</v>
      </c>
      <c r="J17" s="799">
        <v>23.4972</v>
      </c>
      <c r="K17" s="799">
        <v>10.416</v>
      </c>
      <c r="L17" s="799">
        <f t="shared" si="3"/>
        <v>42.966972</v>
      </c>
      <c r="M17" s="799">
        <v>22.838976</v>
      </c>
      <c r="N17" s="799">
        <v>10.135944</v>
      </c>
      <c r="O17" s="800">
        <v>9.992052</v>
      </c>
      <c r="P17" s="793">
        <v>210</v>
      </c>
      <c r="Q17" s="793">
        <v>301</v>
      </c>
      <c r="R17" s="519" t="s">
        <v>350</v>
      </c>
      <c r="S17" s="818" t="s">
        <v>491</v>
      </c>
      <c r="T17" s="823">
        <v>87</v>
      </c>
      <c r="U17" s="824">
        <v>973.2252865</v>
      </c>
    </row>
    <row r="18" s="804" customFormat="1" ht="18" customHeight="1" spans="1:21">
      <c r="A18" s="801">
        <v>12</v>
      </c>
      <c r="B18" s="519" t="s">
        <v>468</v>
      </c>
      <c r="C18" s="826" t="s">
        <v>492</v>
      </c>
      <c r="D18" s="827">
        <v>14</v>
      </c>
      <c r="E18" s="797">
        <f t="shared" si="1"/>
        <v>168.90901</v>
      </c>
      <c r="F18" s="797">
        <f t="shared" si="2"/>
        <v>131.7556</v>
      </c>
      <c r="G18" s="799">
        <v>64.7616</v>
      </c>
      <c r="H18" s="799">
        <v>33.1548</v>
      </c>
      <c r="I18" s="799">
        <v>5.3968</v>
      </c>
      <c r="J18" s="799">
        <v>20.0424</v>
      </c>
      <c r="K18" s="799">
        <v>8.4</v>
      </c>
      <c r="L18" s="799">
        <f t="shared" si="3"/>
        <v>37.15341</v>
      </c>
      <c r="M18" s="799">
        <v>19.736896</v>
      </c>
      <c r="N18" s="799">
        <v>8.781622</v>
      </c>
      <c r="O18" s="800">
        <v>8.634892</v>
      </c>
      <c r="P18" s="793">
        <v>213</v>
      </c>
      <c r="Q18" s="793">
        <v>301</v>
      </c>
      <c r="R18" s="519" t="s">
        <v>350</v>
      </c>
      <c r="S18" s="818" t="s">
        <v>493</v>
      </c>
      <c r="T18" s="823">
        <v>73</v>
      </c>
      <c r="U18" s="824">
        <v>846.328951</v>
      </c>
    </row>
    <row r="19" s="804" customFormat="1" ht="18" customHeight="1" spans="1:21">
      <c r="A19" s="801">
        <v>13</v>
      </c>
      <c r="B19" s="519" t="s">
        <v>472</v>
      </c>
      <c r="C19" s="826" t="s">
        <v>494</v>
      </c>
      <c r="D19" s="793">
        <v>32</v>
      </c>
      <c r="E19" s="797">
        <f t="shared" si="1"/>
        <v>353.056554</v>
      </c>
      <c r="F19" s="797">
        <f t="shared" si="2"/>
        <v>277.1724</v>
      </c>
      <c r="G19" s="799">
        <v>125.7936</v>
      </c>
      <c r="H19" s="799">
        <v>72.5268</v>
      </c>
      <c r="I19" s="799">
        <v>10.2888</v>
      </c>
      <c r="J19" s="799">
        <v>44.2272</v>
      </c>
      <c r="K19" s="799">
        <v>24.336</v>
      </c>
      <c r="L19" s="799">
        <f t="shared" si="3"/>
        <v>75.884154</v>
      </c>
      <c r="M19" s="799">
        <v>40.453824</v>
      </c>
      <c r="N19" s="799">
        <v>17.731782</v>
      </c>
      <c r="O19" s="800">
        <v>17.698548</v>
      </c>
      <c r="P19" s="793">
        <v>201</v>
      </c>
      <c r="Q19" s="793">
        <v>301</v>
      </c>
      <c r="R19" s="519" t="s">
        <v>345</v>
      </c>
      <c r="S19" s="818" t="s">
        <v>495</v>
      </c>
      <c r="T19" s="823">
        <v>62</v>
      </c>
      <c r="U19" s="824">
        <v>688.86479</v>
      </c>
    </row>
    <row r="20" s="804" customFormat="1" ht="18" customHeight="1" spans="1:21">
      <c r="A20" s="801">
        <v>14</v>
      </c>
      <c r="B20" s="519" t="s">
        <v>472</v>
      </c>
      <c r="C20" s="826" t="s">
        <v>496</v>
      </c>
      <c r="D20" s="793">
        <v>32</v>
      </c>
      <c r="E20" s="797">
        <f t="shared" si="1"/>
        <v>356.8595735</v>
      </c>
      <c r="F20" s="797">
        <f t="shared" si="2"/>
        <v>278.8853</v>
      </c>
      <c r="G20" s="799">
        <v>132.1116</v>
      </c>
      <c r="H20" s="799">
        <v>72.4548</v>
      </c>
      <c r="I20" s="799">
        <v>11.0093</v>
      </c>
      <c r="J20" s="799">
        <v>43.7736</v>
      </c>
      <c r="K20" s="799">
        <v>19.536</v>
      </c>
      <c r="L20" s="799">
        <f t="shared" si="3"/>
        <v>77.9742735</v>
      </c>
      <c r="M20" s="799">
        <v>41.495888</v>
      </c>
      <c r="N20" s="799">
        <v>18.3239345</v>
      </c>
      <c r="O20" s="800">
        <v>18.154451</v>
      </c>
      <c r="P20" s="793">
        <v>201</v>
      </c>
      <c r="Q20" s="793">
        <v>301</v>
      </c>
      <c r="R20" s="519" t="s">
        <v>350</v>
      </c>
      <c r="S20" s="818" t="s">
        <v>497</v>
      </c>
      <c r="T20" s="823">
        <v>48</v>
      </c>
      <c r="U20" s="824">
        <v>537.856029</v>
      </c>
    </row>
    <row r="21" s="804" customFormat="1" ht="18" customHeight="1" spans="1:21">
      <c r="A21" s="801">
        <v>15</v>
      </c>
      <c r="B21" s="519" t="s">
        <v>472</v>
      </c>
      <c r="C21" s="826" t="s">
        <v>498</v>
      </c>
      <c r="D21" s="793">
        <v>4</v>
      </c>
      <c r="E21" s="797">
        <f t="shared" si="1"/>
        <v>45.204691</v>
      </c>
      <c r="F21" s="797">
        <f t="shared" si="2"/>
        <v>35.317</v>
      </c>
      <c r="G21" s="799">
        <v>16.9176</v>
      </c>
      <c r="H21" s="799">
        <v>9.0912</v>
      </c>
      <c r="I21" s="799">
        <v>1.4098</v>
      </c>
      <c r="J21" s="799">
        <v>5.4384</v>
      </c>
      <c r="K21" s="799">
        <v>2.46</v>
      </c>
      <c r="L21" s="799">
        <f t="shared" si="3"/>
        <v>9.887691</v>
      </c>
      <c r="M21" s="799">
        <v>5.25712</v>
      </c>
      <c r="N21" s="799">
        <v>2.330581</v>
      </c>
      <c r="O21" s="800">
        <v>2.29999</v>
      </c>
      <c r="P21" s="793">
        <v>210</v>
      </c>
      <c r="Q21" s="793">
        <v>301</v>
      </c>
      <c r="R21" s="519" t="s">
        <v>350</v>
      </c>
      <c r="S21" s="818" t="s">
        <v>499</v>
      </c>
      <c r="T21" s="823">
        <v>43</v>
      </c>
      <c r="U21" s="824">
        <v>482.529555</v>
      </c>
    </row>
    <row r="22" s="804" customFormat="1" ht="18" customHeight="1" spans="1:21">
      <c r="A22" s="801">
        <v>16</v>
      </c>
      <c r="B22" s="519" t="s">
        <v>472</v>
      </c>
      <c r="C22" s="826" t="s">
        <v>500</v>
      </c>
      <c r="D22" s="793">
        <v>6</v>
      </c>
      <c r="E22" s="797">
        <f t="shared" si="1"/>
        <v>73.6046645</v>
      </c>
      <c r="F22" s="797">
        <f t="shared" si="2"/>
        <v>57.3935</v>
      </c>
      <c r="G22" s="799">
        <v>28.2516</v>
      </c>
      <c r="H22" s="799">
        <v>14.5548</v>
      </c>
      <c r="I22" s="799">
        <v>2.3543</v>
      </c>
      <c r="J22" s="799">
        <v>8.6328</v>
      </c>
      <c r="K22" s="799">
        <v>3.6</v>
      </c>
      <c r="L22" s="799">
        <f t="shared" si="3"/>
        <v>16.2111645</v>
      </c>
      <c r="M22" s="799">
        <v>8.60696</v>
      </c>
      <c r="N22" s="799">
        <v>3.8386595</v>
      </c>
      <c r="O22" s="800">
        <v>3.765545</v>
      </c>
      <c r="P22" s="793">
        <v>201</v>
      </c>
      <c r="Q22" s="793">
        <v>301</v>
      </c>
      <c r="R22" s="519" t="s">
        <v>350</v>
      </c>
      <c r="S22" s="818" t="s">
        <v>501</v>
      </c>
      <c r="T22" s="823">
        <v>46</v>
      </c>
      <c r="U22" s="824">
        <v>550.635306</v>
      </c>
    </row>
    <row r="23" s="804" customFormat="1" ht="18" customHeight="1" spans="1:21">
      <c r="A23" s="801">
        <v>17</v>
      </c>
      <c r="B23" s="519" t="s">
        <v>474</v>
      </c>
      <c r="C23" s="826" t="s">
        <v>502</v>
      </c>
      <c r="D23" s="793">
        <v>22</v>
      </c>
      <c r="E23" s="797">
        <f t="shared" si="1"/>
        <v>252.6208485</v>
      </c>
      <c r="F23" s="797">
        <f t="shared" si="2"/>
        <v>198.1419</v>
      </c>
      <c r="G23" s="799">
        <v>92.1636</v>
      </c>
      <c r="H23" s="799">
        <v>50.46</v>
      </c>
      <c r="I23" s="799">
        <v>7.6803</v>
      </c>
      <c r="J23" s="799">
        <v>31.014</v>
      </c>
      <c r="K23" s="799">
        <v>16.824</v>
      </c>
      <c r="L23" s="799">
        <f t="shared" si="3"/>
        <v>54.4789485</v>
      </c>
      <c r="M23" s="799">
        <v>29.010864</v>
      </c>
      <c r="N23" s="799">
        <v>12.7758315</v>
      </c>
      <c r="O23" s="800">
        <v>12.692253</v>
      </c>
      <c r="P23" s="793">
        <v>201</v>
      </c>
      <c r="Q23" s="793">
        <v>301</v>
      </c>
      <c r="R23" s="519" t="s">
        <v>345</v>
      </c>
      <c r="S23" s="818" t="s">
        <v>503</v>
      </c>
      <c r="T23" s="823">
        <v>43</v>
      </c>
      <c r="U23" s="824">
        <v>498.659954</v>
      </c>
    </row>
    <row r="24" s="804" customFormat="1" ht="18" customHeight="1" spans="1:21">
      <c r="A24" s="801">
        <v>18</v>
      </c>
      <c r="B24" s="519" t="s">
        <v>474</v>
      </c>
      <c r="C24" s="826" t="s">
        <v>504</v>
      </c>
      <c r="D24" s="793">
        <v>23</v>
      </c>
      <c r="E24" s="797">
        <f t="shared" si="1"/>
        <v>253.402617</v>
      </c>
      <c r="F24" s="797">
        <f t="shared" si="2"/>
        <v>198.0702</v>
      </c>
      <c r="G24" s="799">
        <v>94.4856</v>
      </c>
      <c r="H24" s="799">
        <v>51.1332</v>
      </c>
      <c r="I24" s="799">
        <v>7.8738</v>
      </c>
      <c r="J24" s="799">
        <v>30.3576</v>
      </c>
      <c r="K24" s="799">
        <v>14.22</v>
      </c>
      <c r="L24" s="799">
        <f t="shared" si="3"/>
        <v>55.332417</v>
      </c>
      <c r="M24" s="799">
        <v>29.416032</v>
      </c>
      <c r="N24" s="799">
        <v>13.046871</v>
      </c>
      <c r="O24" s="800">
        <v>12.869514</v>
      </c>
      <c r="P24" s="793">
        <v>210</v>
      </c>
      <c r="Q24" s="793">
        <v>301</v>
      </c>
      <c r="R24" s="519" t="s">
        <v>350</v>
      </c>
      <c r="S24" s="818" t="s">
        <v>505</v>
      </c>
      <c r="T24" s="823">
        <v>49</v>
      </c>
      <c r="U24" s="824">
        <v>563.2724275</v>
      </c>
    </row>
    <row r="25" s="804" customFormat="1" ht="18" customHeight="1" spans="1:21">
      <c r="A25" s="801">
        <v>19</v>
      </c>
      <c r="B25" s="519" t="s">
        <v>474</v>
      </c>
      <c r="C25" s="826" t="s">
        <v>506</v>
      </c>
      <c r="D25" s="793">
        <v>2</v>
      </c>
      <c r="E25" s="797">
        <f t="shared" si="1"/>
        <v>24.2566845</v>
      </c>
      <c r="F25" s="797">
        <f t="shared" si="2"/>
        <v>18.9555</v>
      </c>
      <c r="G25" s="799">
        <v>9.306</v>
      </c>
      <c r="H25" s="799">
        <v>4.6632</v>
      </c>
      <c r="I25" s="799">
        <v>0.7755</v>
      </c>
      <c r="J25" s="799">
        <v>2.8548</v>
      </c>
      <c r="K25" s="799">
        <v>1.356</v>
      </c>
      <c r="L25" s="799">
        <f t="shared" si="3"/>
        <v>5.3011845</v>
      </c>
      <c r="M25" s="799">
        <v>2.81592</v>
      </c>
      <c r="N25" s="799">
        <v>1.2532995</v>
      </c>
      <c r="O25" s="800">
        <v>1.231965</v>
      </c>
      <c r="P25" s="793">
        <v>213</v>
      </c>
      <c r="Q25" s="793">
        <v>301</v>
      </c>
      <c r="R25" s="519" t="s">
        <v>350</v>
      </c>
      <c r="S25" s="818" t="s">
        <v>507</v>
      </c>
      <c r="T25" s="823">
        <v>63</v>
      </c>
      <c r="U25" s="824">
        <v>698.9666725</v>
      </c>
    </row>
    <row r="26" s="804" customFormat="1" ht="18" customHeight="1" spans="1:21">
      <c r="A26" s="801">
        <v>20</v>
      </c>
      <c r="B26" s="519" t="s">
        <v>474</v>
      </c>
      <c r="C26" s="826" t="s">
        <v>508</v>
      </c>
      <c r="D26" s="793">
        <v>2</v>
      </c>
      <c r="E26" s="797">
        <f t="shared" si="1"/>
        <v>26.690554</v>
      </c>
      <c r="F26" s="797">
        <f t="shared" si="2"/>
        <v>20.7748</v>
      </c>
      <c r="G26" s="799">
        <v>10.8624</v>
      </c>
      <c r="H26" s="799">
        <v>4.8624</v>
      </c>
      <c r="I26" s="799">
        <v>0.9052</v>
      </c>
      <c r="J26" s="799">
        <v>2.9448</v>
      </c>
      <c r="K26" s="799">
        <v>1.2</v>
      </c>
      <c r="L26" s="799">
        <f t="shared" si="3"/>
        <v>5.915754</v>
      </c>
      <c r="M26" s="799">
        <v>3.131968</v>
      </c>
      <c r="N26" s="799">
        <v>1.41355</v>
      </c>
      <c r="O26" s="800">
        <v>1.370236</v>
      </c>
      <c r="P26" s="793">
        <v>201</v>
      </c>
      <c r="Q26" s="793">
        <v>301</v>
      </c>
      <c r="R26" s="519" t="s">
        <v>350</v>
      </c>
      <c r="S26" s="818" t="s">
        <v>509</v>
      </c>
      <c r="T26" s="823">
        <v>104</v>
      </c>
      <c r="U26" s="824">
        <v>1249.5965135</v>
      </c>
    </row>
    <row r="27" s="804" customFormat="1" ht="18" customHeight="1" spans="1:21">
      <c r="A27" s="801">
        <v>21</v>
      </c>
      <c r="B27" s="519" t="s">
        <v>477</v>
      </c>
      <c r="C27" s="826" t="s">
        <v>510</v>
      </c>
      <c r="D27" s="793">
        <v>20</v>
      </c>
      <c r="E27" s="797">
        <f t="shared" si="1"/>
        <v>203.34516</v>
      </c>
      <c r="F27" s="797">
        <f t="shared" si="2"/>
        <v>159.8136</v>
      </c>
      <c r="G27" s="799">
        <v>70.548</v>
      </c>
      <c r="H27" s="799">
        <v>43.0332</v>
      </c>
      <c r="I27" s="799">
        <v>5.31</v>
      </c>
      <c r="J27" s="799">
        <v>26.4384</v>
      </c>
      <c r="K27" s="799">
        <v>14.484</v>
      </c>
      <c r="L27" s="799">
        <f t="shared" si="3"/>
        <v>43.53156</v>
      </c>
      <c r="M27" s="799">
        <v>23.252736</v>
      </c>
      <c r="N27" s="799">
        <v>10.105752</v>
      </c>
      <c r="O27" s="800">
        <v>10.173072</v>
      </c>
      <c r="P27" s="793">
        <v>201</v>
      </c>
      <c r="Q27" s="793">
        <v>301</v>
      </c>
      <c r="R27" s="519" t="s">
        <v>345</v>
      </c>
      <c r="S27" s="818" t="s">
        <v>511</v>
      </c>
      <c r="T27" s="823">
        <v>62</v>
      </c>
      <c r="U27" s="824">
        <v>722.2584125</v>
      </c>
    </row>
    <row r="28" s="804" customFormat="1" ht="18" customHeight="1" spans="1:21">
      <c r="A28" s="801">
        <v>22</v>
      </c>
      <c r="B28" s="519" t="s">
        <v>477</v>
      </c>
      <c r="C28" s="826" t="s">
        <v>512</v>
      </c>
      <c r="D28" s="793">
        <v>21</v>
      </c>
      <c r="E28" s="797">
        <f t="shared" si="1"/>
        <v>217.662959</v>
      </c>
      <c r="F28" s="797">
        <f t="shared" si="2"/>
        <v>170.3966</v>
      </c>
      <c r="G28" s="799">
        <v>78.5544</v>
      </c>
      <c r="H28" s="799">
        <v>45.294</v>
      </c>
      <c r="I28" s="799">
        <v>6.5462</v>
      </c>
      <c r="J28" s="799">
        <v>26.922</v>
      </c>
      <c r="K28" s="799">
        <v>13.08</v>
      </c>
      <c r="L28" s="799">
        <f t="shared" si="3"/>
        <v>47.266359</v>
      </c>
      <c r="M28" s="799">
        <v>25.170656</v>
      </c>
      <c r="N28" s="799">
        <v>11.083541</v>
      </c>
      <c r="O28" s="800">
        <v>11.012162</v>
      </c>
      <c r="P28" s="793">
        <v>210</v>
      </c>
      <c r="Q28" s="793">
        <v>301</v>
      </c>
      <c r="R28" s="519" t="s">
        <v>350</v>
      </c>
      <c r="S28" s="818" t="s">
        <v>513</v>
      </c>
      <c r="T28" s="823">
        <v>46</v>
      </c>
      <c r="U28" s="824">
        <v>495.7858495</v>
      </c>
    </row>
    <row r="29" s="804" customFormat="1" ht="18" customHeight="1" spans="1:21">
      <c r="A29" s="801">
        <v>23</v>
      </c>
      <c r="B29" s="519" t="s">
        <v>477</v>
      </c>
      <c r="C29" s="826" t="s">
        <v>514</v>
      </c>
      <c r="D29" s="793">
        <v>2</v>
      </c>
      <c r="E29" s="797">
        <f t="shared" si="1"/>
        <v>25.900765</v>
      </c>
      <c r="F29" s="797">
        <f t="shared" si="2"/>
        <v>20.1742</v>
      </c>
      <c r="G29" s="799">
        <v>10.308</v>
      </c>
      <c r="H29" s="799">
        <v>4.8624</v>
      </c>
      <c r="I29" s="799">
        <v>0.859</v>
      </c>
      <c r="J29" s="799">
        <v>2.9448</v>
      </c>
      <c r="K29" s="799">
        <v>1.2</v>
      </c>
      <c r="L29" s="799">
        <f t="shared" si="3"/>
        <v>5.726565</v>
      </c>
      <c r="M29" s="799">
        <v>3.035872</v>
      </c>
      <c r="N29" s="799">
        <v>1.362499</v>
      </c>
      <c r="O29" s="800">
        <v>1.328194</v>
      </c>
      <c r="P29" s="793">
        <v>213</v>
      </c>
      <c r="Q29" s="793">
        <v>301</v>
      </c>
      <c r="R29" s="519" t="s">
        <v>350</v>
      </c>
      <c r="S29" s="818" t="s">
        <v>515</v>
      </c>
      <c r="T29" s="823">
        <v>61</v>
      </c>
      <c r="U29" s="824">
        <v>682.831864</v>
      </c>
    </row>
    <row r="30" s="804" customFormat="1" ht="18" customHeight="1" spans="1:21">
      <c r="A30" s="801">
        <v>24</v>
      </c>
      <c r="B30" s="519" t="s">
        <v>483</v>
      </c>
      <c r="C30" s="826" t="s">
        <v>516</v>
      </c>
      <c r="D30" s="637">
        <v>41</v>
      </c>
      <c r="E30" s="797">
        <f t="shared" si="1"/>
        <v>422.6029275</v>
      </c>
      <c r="F30" s="797">
        <f t="shared" si="2"/>
        <v>331.8825</v>
      </c>
      <c r="G30" s="799">
        <v>147.9708</v>
      </c>
      <c r="H30" s="799">
        <v>89.2668</v>
      </c>
      <c r="I30" s="799">
        <v>11.1249</v>
      </c>
      <c r="J30" s="799">
        <v>54.288</v>
      </c>
      <c r="K30" s="799">
        <v>29.232</v>
      </c>
      <c r="L30" s="799">
        <f t="shared" si="3"/>
        <v>90.7204275</v>
      </c>
      <c r="M30" s="799">
        <v>48.42408</v>
      </c>
      <c r="N30" s="799">
        <v>21.1108125</v>
      </c>
      <c r="O30" s="800">
        <v>21.185535</v>
      </c>
      <c r="P30" s="793">
        <v>201</v>
      </c>
      <c r="Q30" s="793">
        <v>301</v>
      </c>
      <c r="R30" s="519" t="s">
        <v>345</v>
      </c>
      <c r="S30" s="818" t="s">
        <v>517</v>
      </c>
      <c r="T30" s="823">
        <v>1722</v>
      </c>
      <c r="U30" s="824">
        <v>19652.851127</v>
      </c>
    </row>
    <row r="31" s="804" customFormat="1" ht="18" customHeight="1" spans="1:21">
      <c r="A31" s="801">
        <v>25</v>
      </c>
      <c r="B31" s="519" t="s">
        <v>483</v>
      </c>
      <c r="C31" s="826" t="s">
        <v>518</v>
      </c>
      <c r="D31" s="637">
        <v>39</v>
      </c>
      <c r="E31" s="797">
        <f t="shared" si="1"/>
        <v>446.5261005</v>
      </c>
      <c r="F31" s="797">
        <f t="shared" si="2"/>
        <v>348.6699</v>
      </c>
      <c r="G31" s="799">
        <v>170.178</v>
      </c>
      <c r="H31" s="799">
        <v>87.7536</v>
      </c>
      <c r="I31" s="799">
        <v>13.9875</v>
      </c>
      <c r="J31" s="799">
        <v>53.0508</v>
      </c>
      <c r="K31" s="799">
        <v>23.7</v>
      </c>
      <c r="L31" s="799">
        <f t="shared" si="3"/>
        <v>97.8562005</v>
      </c>
      <c r="M31" s="799">
        <v>51.995184</v>
      </c>
      <c r="N31" s="799">
        <v>23.1131235</v>
      </c>
      <c r="O31" s="800">
        <v>22.747893</v>
      </c>
      <c r="P31" s="793">
        <v>210</v>
      </c>
      <c r="Q31" s="793">
        <v>301</v>
      </c>
      <c r="R31" s="519" t="s">
        <v>350</v>
      </c>
      <c r="S31" s="828"/>
      <c r="T31" s="823"/>
      <c r="U31" s="823"/>
    </row>
    <row r="32" s="804" customFormat="1" ht="18" customHeight="1" spans="1:21">
      <c r="A32" s="801">
        <v>26</v>
      </c>
      <c r="B32" s="519" t="s">
        <v>483</v>
      </c>
      <c r="C32" s="826" t="s">
        <v>519</v>
      </c>
      <c r="D32" s="793">
        <v>11</v>
      </c>
      <c r="E32" s="797">
        <f t="shared" si="1"/>
        <v>129.0537715</v>
      </c>
      <c r="F32" s="797">
        <f t="shared" si="2"/>
        <v>100.8025</v>
      </c>
      <c r="G32" s="799">
        <v>49.4652</v>
      </c>
      <c r="H32" s="799">
        <v>25.1136</v>
      </c>
      <c r="I32" s="799">
        <v>4.1221</v>
      </c>
      <c r="J32" s="799">
        <v>15.0456</v>
      </c>
      <c r="K32" s="799">
        <v>7.056</v>
      </c>
      <c r="L32" s="799">
        <f t="shared" si="3"/>
        <v>28.2512715</v>
      </c>
      <c r="M32" s="799">
        <v>14.99944</v>
      </c>
      <c r="N32" s="799">
        <v>6.6895765</v>
      </c>
      <c r="O32" s="800">
        <v>6.562255</v>
      </c>
      <c r="P32" s="793">
        <v>213</v>
      </c>
      <c r="Q32" s="793">
        <v>301</v>
      </c>
      <c r="R32" s="519" t="s">
        <v>350</v>
      </c>
      <c r="S32" s="829"/>
      <c r="T32" s="829"/>
      <c r="U32" s="829"/>
    </row>
    <row r="33" s="804" customFormat="1" ht="18" customHeight="1" spans="1:21">
      <c r="A33" s="801">
        <v>27</v>
      </c>
      <c r="B33" s="519" t="s">
        <v>483</v>
      </c>
      <c r="C33" s="826" t="s">
        <v>520</v>
      </c>
      <c r="D33" s="793">
        <v>3</v>
      </c>
      <c r="E33" s="797">
        <f t="shared" si="1"/>
        <v>38.2178705</v>
      </c>
      <c r="F33" s="797">
        <f t="shared" si="2"/>
        <v>29.7791</v>
      </c>
      <c r="G33" s="799">
        <v>15.09</v>
      </c>
      <c r="H33" s="799">
        <v>7.224</v>
      </c>
      <c r="I33" s="799">
        <v>1.2575</v>
      </c>
      <c r="J33" s="799">
        <v>4.4076</v>
      </c>
      <c r="K33" s="799">
        <v>1.8</v>
      </c>
      <c r="L33" s="799">
        <f t="shared" si="3"/>
        <v>8.4387705</v>
      </c>
      <c r="M33" s="799">
        <v>4.476656</v>
      </c>
      <c r="N33" s="799">
        <v>2.0035775</v>
      </c>
      <c r="O33" s="800">
        <v>1.958537</v>
      </c>
      <c r="P33" s="793">
        <v>201</v>
      </c>
      <c r="Q33" s="793">
        <v>301</v>
      </c>
      <c r="R33" s="519" t="s">
        <v>350</v>
      </c>
      <c r="S33" s="829"/>
      <c r="T33" s="829"/>
      <c r="U33" s="829"/>
    </row>
    <row r="34" s="804" customFormat="1" ht="18" customHeight="1" spans="1:21">
      <c r="A34" s="801">
        <v>28</v>
      </c>
      <c r="B34" s="519" t="s">
        <v>485</v>
      </c>
      <c r="C34" s="826" t="s">
        <v>521</v>
      </c>
      <c r="D34" s="793">
        <v>29</v>
      </c>
      <c r="E34" s="797">
        <f t="shared" si="1"/>
        <v>289.004828</v>
      </c>
      <c r="F34" s="797">
        <f t="shared" si="2"/>
        <v>227.1896</v>
      </c>
      <c r="G34" s="799">
        <v>98.6592</v>
      </c>
      <c r="H34" s="799">
        <v>62.2992</v>
      </c>
      <c r="I34" s="799">
        <v>7.4456</v>
      </c>
      <c r="J34" s="799">
        <v>38.1216</v>
      </c>
      <c r="K34" s="799">
        <v>20.664</v>
      </c>
      <c r="L34" s="799">
        <f t="shared" si="3"/>
        <v>61.815228</v>
      </c>
      <c r="M34" s="799">
        <v>33.044096</v>
      </c>
      <c r="N34" s="799">
        <v>14.31434</v>
      </c>
      <c r="O34" s="800">
        <v>14.456792</v>
      </c>
      <c r="P34" s="793">
        <v>201</v>
      </c>
      <c r="Q34" s="793">
        <v>301</v>
      </c>
      <c r="R34" s="519" t="s">
        <v>345</v>
      </c>
      <c r="S34" s="829"/>
      <c r="T34" s="829"/>
      <c r="U34" s="829"/>
    </row>
    <row r="35" s="804" customFormat="1" ht="18" customHeight="1" spans="1:21">
      <c r="A35" s="801">
        <v>29</v>
      </c>
      <c r="B35" s="519" t="s">
        <v>485</v>
      </c>
      <c r="C35" s="826" t="s">
        <v>522</v>
      </c>
      <c r="D35" s="793">
        <v>32</v>
      </c>
      <c r="E35" s="797">
        <f t="shared" si="1"/>
        <v>357.2383985</v>
      </c>
      <c r="F35" s="797">
        <f t="shared" si="2"/>
        <v>279.1751</v>
      </c>
      <c r="G35" s="799">
        <v>134.1756</v>
      </c>
      <c r="H35" s="799">
        <v>71.3124</v>
      </c>
      <c r="I35" s="799">
        <v>11.0003</v>
      </c>
      <c r="J35" s="799">
        <v>42.9108</v>
      </c>
      <c r="K35" s="799">
        <v>19.776</v>
      </c>
      <c r="L35" s="799">
        <f t="shared" si="3"/>
        <v>78.0632985</v>
      </c>
      <c r="M35" s="799">
        <v>41.503856</v>
      </c>
      <c r="N35" s="799">
        <v>18.4015055</v>
      </c>
      <c r="O35" s="800">
        <v>18.157937</v>
      </c>
      <c r="P35" s="793">
        <v>210</v>
      </c>
      <c r="Q35" s="793">
        <v>301</v>
      </c>
      <c r="R35" s="519" t="s">
        <v>350</v>
      </c>
      <c r="S35" s="829"/>
      <c r="T35" s="829"/>
      <c r="U35" s="829"/>
    </row>
    <row r="36" s="804" customFormat="1" ht="18" customHeight="1" spans="1:21">
      <c r="A36" s="801">
        <v>30</v>
      </c>
      <c r="B36" s="519" t="s">
        <v>485</v>
      </c>
      <c r="C36" s="826" t="s">
        <v>523</v>
      </c>
      <c r="D36" s="793">
        <v>4</v>
      </c>
      <c r="E36" s="797">
        <f t="shared" si="1"/>
        <v>46.583</v>
      </c>
      <c r="F36" s="797">
        <f t="shared" si="2"/>
        <v>36.4028</v>
      </c>
      <c r="G36" s="799">
        <v>17.3184</v>
      </c>
      <c r="H36" s="799">
        <v>9.42</v>
      </c>
      <c r="I36" s="799">
        <v>1.4432</v>
      </c>
      <c r="J36" s="799">
        <v>5.6652</v>
      </c>
      <c r="K36" s="799">
        <v>2.556</v>
      </c>
      <c r="L36" s="799">
        <f t="shared" si="3"/>
        <v>10.1802</v>
      </c>
      <c r="M36" s="799">
        <v>5.415488</v>
      </c>
      <c r="N36" s="799">
        <v>2.395436</v>
      </c>
      <c r="O36" s="800">
        <v>2.369276</v>
      </c>
      <c r="P36" s="793">
        <v>213</v>
      </c>
      <c r="Q36" s="793">
        <v>301</v>
      </c>
      <c r="R36" s="519" t="s">
        <v>350</v>
      </c>
      <c r="S36" s="829"/>
      <c r="T36" s="829"/>
      <c r="U36" s="829"/>
    </row>
    <row r="37" s="804" customFormat="1" ht="18" customHeight="1" spans="1:21">
      <c r="A37" s="801">
        <v>31</v>
      </c>
      <c r="B37" s="519" t="s">
        <v>485</v>
      </c>
      <c r="C37" s="826" t="s">
        <v>524</v>
      </c>
      <c r="D37" s="793">
        <v>1</v>
      </c>
      <c r="E37" s="797">
        <f t="shared" si="1"/>
        <v>11.33299</v>
      </c>
      <c r="F37" s="797">
        <f t="shared" si="2"/>
        <v>8.8528</v>
      </c>
      <c r="G37" s="799">
        <v>4.1088</v>
      </c>
      <c r="H37" s="799">
        <v>2.3964</v>
      </c>
      <c r="I37" s="799">
        <v>0.3424</v>
      </c>
      <c r="J37" s="799">
        <v>1.4052</v>
      </c>
      <c r="K37" s="799">
        <v>0.6</v>
      </c>
      <c r="L37" s="799">
        <f t="shared" si="3"/>
        <v>2.48019</v>
      </c>
      <c r="M37" s="799">
        <v>1.320448</v>
      </c>
      <c r="N37" s="799">
        <v>0.582046</v>
      </c>
      <c r="O37" s="800">
        <v>0.577696</v>
      </c>
      <c r="P37" s="793">
        <v>201</v>
      </c>
      <c r="Q37" s="793">
        <v>301</v>
      </c>
      <c r="R37" s="519" t="s">
        <v>350</v>
      </c>
      <c r="S37" s="829"/>
      <c r="T37" s="829"/>
      <c r="U37" s="829"/>
    </row>
    <row r="38" s="804" customFormat="1" ht="18" customHeight="1" spans="1:21">
      <c r="A38" s="801">
        <v>32</v>
      </c>
      <c r="B38" s="519" t="s">
        <v>487</v>
      </c>
      <c r="C38" s="826" t="s">
        <v>525</v>
      </c>
      <c r="D38" s="637">
        <v>40</v>
      </c>
      <c r="E38" s="797">
        <f t="shared" si="1"/>
        <v>410.5736135</v>
      </c>
      <c r="F38" s="797">
        <f t="shared" si="2"/>
        <v>322.3025</v>
      </c>
      <c r="G38" s="799">
        <v>146.118</v>
      </c>
      <c r="H38" s="799">
        <v>85.5156</v>
      </c>
      <c r="I38" s="799">
        <v>11.4005</v>
      </c>
      <c r="J38" s="799">
        <v>50.9364</v>
      </c>
      <c r="K38" s="799">
        <v>28.332</v>
      </c>
      <c r="L38" s="799">
        <f t="shared" si="3"/>
        <v>88.2711135</v>
      </c>
      <c r="M38" s="799">
        <v>47.03528</v>
      </c>
      <c r="N38" s="799">
        <v>20.6578985</v>
      </c>
      <c r="O38" s="800">
        <v>20.577935</v>
      </c>
      <c r="P38" s="793">
        <v>201</v>
      </c>
      <c r="Q38" s="793">
        <v>301</v>
      </c>
      <c r="R38" s="519" t="s">
        <v>345</v>
      </c>
      <c r="S38" s="829"/>
      <c r="T38" s="829"/>
      <c r="U38" s="829"/>
    </row>
    <row r="39" s="804" customFormat="1" ht="18" customHeight="1" spans="1:21">
      <c r="A39" s="801">
        <v>33</v>
      </c>
      <c r="B39" s="519" t="s">
        <v>487</v>
      </c>
      <c r="C39" s="826" t="s">
        <v>526</v>
      </c>
      <c r="D39" s="637">
        <v>38</v>
      </c>
      <c r="E39" s="797">
        <f t="shared" si="1"/>
        <v>414.902209</v>
      </c>
      <c r="F39" s="797">
        <f t="shared" si="2"/>
        <v>324.4306</v>
      </c>
      <c r="G39" s="799">
        <v>153.2976</v>
      </c>
      <c r="H39" s="799">
        <v>84.3492</v>
      </c>
      <c r="I39" s="799">
        <v>12.5938</v>
      </c>
      <c r="J39" s="799">
        <v>50.634</v>
      </c>
      <c r="K39" s="799">
        <v>23.556</v>
      </c>
      <c r="L39" s="799">
        <f t="shared" si="3"/>
        <v>90.471609</v>
      </c>
      <c r="M39" s="799">
        <v>48.139936</v>
      </c>
      <c r="N39" s="799">
        <v>21.270451</v>
      </c>
      <c r="O39" s="800">
        <v>21.061222</v>
      </c>
      <c r="P39" s="793">
        <v>210</v>
      </c>
      <c r="Q39" s="793">
        <v>301</v>
      </c>
      <c r="R39" s="519" t="s">
        <v>350</v>
      </c>
      <c r="S39" s="829"/>
      <c r="T39" s="829"/>
      <c r="U39" s="829"/>
    </row>
    <row r="40" s="804" customFormat="1" ht="18" customHeight="1" spans="1:21">
      <c r="A40" s="801">
        <v>34</v>
      </c>
      <c r="B40" s="519" t="s">
        <v>487</v>
      </c>
      <c r="C40" s="826" t="s">
        <v>527</v>
      </c>
      <c r="D40" s="793">
        <v>4</v>
      </c>
      <c r="E40" s="797">
        <f t="shared" ref="E40:E71" si="4">F40+L40</f>
        <v>49.301304</v>
      </c>
      <c r="F40" s="797">
        <f t="shared" ref="F40:F71" si="5">G40+H40+I40+J40+K40</f>
        <v>38.4384</v>
      </c>
      <c r="G40" s="799">
        <v>19.008</v>
      </c>
      <c r="H40" s="799">
        <v>9.6912</v>
      </c>
      <c r="I40" s="799">
        <v>1.584</v>
      </c>
      <c r="J40" s="799">
        <v>5.7552</v>
      </c>
      <c r="K40" s="799">
        <v>2.4</v>
      </c>
      <c r="L40" s="799">
        <f t="shared" ref="L40:L71" si="6">M40+N40+O40</f>
        <v>10.862904</v>
      </c>
      <c r="M40" s="799">
        <v>5.766144</v>
      </c>
      <c r="N40" s="799">
        <v>2.574072</v>
      </c>
      <c r="O40" s="800">
        <v>2.522688</v>
      </c>
      <c r="P40" s="793">
        <v>213</v>
      </c>
      <c r="Q40" s="793">
        <v>301</v>
      </c>
      <c r="R40" s="519" t="s">
        <v>350</v>
      </c>
      <c r="S40" s="829"/>
      <c r="T40" s="829"/>
      <c r="U40" s="829"/>
    </row>
    <row r="41" s="804" customFormat="1" ht="18" customHeight="1" spans="1:21">
      <c r="A41" s="801">
        <v>35</v>
      </c>
      <c r="B41" s="519" t="s">
        <v>487</v>
      </c>
      <c r="C41" s="826" t="s">
        <v>528</v>
      </c>
      <c r="D41" s="793">
        <v>11</v>
      </c>
      <c r="E41" s="797">
        <f t="shared" si="4"/>
        <v>133.4442875</v>
      </c>
      <c r="F41" s="797">
        <f t="shared" si="5"/>
        <v>104.0717</v>
      </c>
      <c r="G41" s="799">
        <v>51.3276</v>
      </c>
      <c r="H41" s="799">
        <v>26.208</v>
      </c>
      <c r="I41" s="799">
        <v>4.2773</v>
      </c>
      <c r="J41" s="799">
        <v>15.6588</v>
      </c>
      <c r="K41" s="799">
        <v>6.6</v>
      </c>
      <c r="L41" s="799">
        <f t="shared" si="6"/>
        <v>29.3725875</v>
      </c>
      <c r="M41" s="799">
        <v>15.595472</v>
      </c>
      <c r="N41" s="799">
        <v>6.9540965</v>
      </c>
      <c r="O41" s="800">
        <v>6.823019</v>
      </c>
      <c r="P41" s="793">
        <v>201</v>
      </c>
      <c r="Q41" s="793">
        <v>301</v>
      </c>
      <c r="R41" s="519" t="s">
        <v>350</v>
      </c>
      <c r="S41" s="829"/>
      <c r="T41" s="829"/>
      <c r="U41" s="829"/>
    </row>
    <row r="42" s="804" customFormat="1" ht="18" customHeight="1" spans="1:21">
      <c r="A42" s="801">
        <v>36</v>
      </c>
      <c r="B42" s="519" t="s">
        <v>489</v>
      </c>
      <c r="C42" s="826" t="s">
        <v>529</v>
      </c>
      <c r="D42" s="827">
        <v>20</v>
      </c>
      <c r="E42" s="797">
        <f t="shared" si="4"/>
        <v>212.842962</v>
      </c>
      <c r="F42" s="797">
        <f t="shared" si="5"/>
        <v>167.214</v>
      </c>
      <c r="G42" s="799">
        <v>74.5536</v>
      </c>
      <c r="H42" s="799">
        <v>44.4948</v>
      </c>
      <c r="I42" s="799">
        <v>5.8248</v>
      </c>
      <c r="J42" s="799">
        <v>27.3648</v>
      </c>
      <c r="K42" s="799">
        <v>14.976</v>
      </c>
      <c r="L42" s="799">
        <f t="shared" si="6"/>
        <v>45.628962</v>
      </c>
      <c r="M42" s="799">
        <v>24.35808</v>
      </c>
      <c r="N42" s="799">
        <v>10.614222</v>
      </c>
      <c r="O42" s="800">
        <v>10.65666</v>
      </c>
      <c r="P42" s="793">
        <v>201</v>
      </c>
      <c r="Q42" s="793">
        <v>301</v>
      </c>
      <c r="R42" s="519" t="s">
        <v>345</v>
      </c>
      <c r="S42" s="829"/>
      <c r="T42" s="829"/>
      <c r="U42" s="829"/>
    </row>
    <row r="43" s="804" customFormat="1" ht="18" customHeight="1" spans="1:21">
      <c r="A43" s="801">
        <v>37</v>
      </c>
      <c r="B43" s="519" t="s">
        <v>489</v>
      </c>
      <c r="C43" s="826" t="s">
        <v>530</v>
      </c>
      <c r="D43" s="827">
        <v>18</v>
      </c>
      <c r="E43" s="797">
        <f t="shared" si="4"/>
        <v>189.962711</v>
      </c>
      <c r="F43" s="797">
        <f t="shared" si="5"/>
        <v>148.6862</v>
      </c>
      <c r="G43" s="799">
        <v>68.82</v>
      </c>
      <c r="H43" s="799">
        <v>39.246</v>
      </c>
      <c r="I43" s="799">
        <v>5.735</v>
      </c>
      <c r="J43" s="799">
        <v>23.6052</v>
      </c>
      <c r="K43" s="799">
        <v>11.28</v>
      </c>
      <c r="L43" s="799">
        <f t="shared" si="6"/>
        <v>41.276511</v>
      </c>
      <c r="M43" s="799">
        <v>21.984992</v>
      </c>
      <c r="N43" s="799">
        <v>9.673085</v>
      </c>
      <c r="O43" s="800">
        <v>9.618434</v>
      </c>
      <c r="P43" s="793">
        <v>210</v>
      </c>
      <c r="Q43" s="793">
        <v>301</v>
      </c>
      <c r="R43" s="519" t="s">
        <v>350</v>
      </c>
      <c r="S43" s="829"/>
      <c r="T43" s="829"/>
      <c r="U43" s="829"/>
    </row>
    <row r="44" s="804" customFormat="1" ht="18" customHeight="1" spans="1:21">
      <c r="A44" s="801">
        <v>38</v>
      </c>
      <c r="B44" s="519" t="s">
        <v>489</v>
      </c>
      <c r="C44" s="826" t="s">
        <v>531</v>
      </c>
      <c r="D44" s="827">
        <v>6</v>
      </c>
      <c r="E44" s="797">
        <f t="shared" si="4"/>
        <v>67.361827</v>
      </c>
      <c r="F44" s="797">
        <f t="shared" si="5"/>
        <v>52.6798</v>
      </c>
      <c r="G44" s="799">
        <v>25.5144</v>
      </c>
      <c r="H44" s="799">
        <v>13.1292</v>
      </c>
      <c r="I44" s="799">
        <v>2.1262</v>
      </c>
      <c r="J44" s="799">
        <v>7.998</v>
      </c>
      <c r="K44" s="799">
        <v>3.912</v>
      </c>
      <c r="L44" s="799">
        <f t="shared" si="6"/>
        <v>14.682027</v>
      </c>
      <c r="M44" s="799">
        <v>7.802848</v>
      </c>
      <c r="N44" s="799">
        <v>3.465433</v>
      </c>
      <c r="O44" s="800">
        <v>3.413746</v>
      </c>
      <c r="P44" s="793">
        <v>213</v>
      </c>
      <c r="Q44" s="793">
        <v>301</v>
      </c>
      <c r="R44" s="519" t="s">
        <v>350</v>
      </c>
      <c r="S44" s="829"/>
      <c r="T44" s="829"/>
      <c r="U44" s="829"/>
    </row>
    <row r="45" s="804" customFormat="1" ht="18" customHeight="1" spans="1:21">
      <c r="A45" s="801">
        <v>39</v>
      </c>
      <c r="B45" s="519" t="s">
        <v>489</v>
      </c>
      <c r="C45" s="826" t="s">
        <v>532</v>
      </c>
      <c r="D45" s="827">
        <v>3</v>
      </c>
      <c r="E45" s="797">
        <f t="shared" si="4"/>
        <v>36.021514</v>
      </c>
      <c r="F45" s="797">
        <f t="shared" si="5"/>
        <v>28.1008</v>
      </c>
      <c r="G45" s="799">
        <v>13.656</v>
      </c>
      <c r="H45" s="799">
        <v>7.224</v>
      </c>
      <c r="I45" s="799">
        <v>1.138</v>
      </c>
      <c r="J45" s="799">
        <v>4.2828</v>
      </c>
      <c r="K45" s="799">
        <v>1.8</v>
      </c>
      <c r="L45" s="799">
        <f t="shared" si="6"/>
        <v>7.920714</v>
      </c>
      <c r="M45" s="799">
        <v>4.208128</v>
      </c>
      <c r="N45" s="799">
        <v>1.87153</v>
      </c>
      <c r="O45" s="800">
        <v>1.841056</v>
      </c>
      <c r="P45" s="793">
        <v>201</v>
      </c>
      <c r="Q45" s="793">
        <v>301</v>
      </c>
      <c r="R45" s="519" t="s">
        <v>350</v>
      </c>
      <c r="S45" s="829"/>
      <c r="T45" s="829"/>
      <c r="U45" s="829"/>
    </row>
    <row r="46" s="804" customFormat="1" ht="18" customHeight="1" spans="1:21">
      <c r="A46" s="801">
        <v>40</v>
      </c>
      <c r="B46" s="519" t="s">
        <v>491</v>
      </c>
      <c r="C46" s="826" t="s">
        <v>533</v>
      </c>
      <c r="D46" s="827">
        <v>36</v>
      </c>
      <c r="E46" s="797">
        <f t="shared" si="4"/>
        <v>371.9377515</v>
      </c>
      <c r="F46" s="797">
        <f t="shared" si="5"/>
        <v>292.3041</v>
      </c>
      <c r="G46" s="799">
        <v>128.2476</v>
      </c>
      <c r="H46" s="799">
        <v>79.0092</v>
      </c>
      <c r="I46" s="799">
        <v>10.2993</v>
      </c>
      <c r="J46" s="799">
        <v>48.276</v>
      </c>
      <c r="K46" s="799">
        <v>26.472</v>
      </c>
      <c r="L46" s="799">
        <f t="shared" si="6"/>
        <v>79.6336515</v>
      </c>
      <c r="M46" s="799">
        <v>42.533136</v>
      </c>
      <c r="N46" s="799">
        <v>18.4922685</v>
      </c>
      <c r="O46" s="800">
        <v>18.608247</v>
      </c>
      <c r="P46" s="793">
        <v>201</v>
      </c>
      <c r="Q46" s="793">
        <v>301</v>
      </c>
      <c r="R46" s="519" t="s">
        <v>345</v>
      </c>
      <c r="S46" s="829"/>
      <c r="T46" s="829"/>
      <c r="U46" s="829"/>
    </row>
    <row r="47" s="804" customFormat="1" ht="18" customHeight="1" spans="1:21">
      <c r="A47" s="801">
        <v>41</v>
      </c>
      <c r="B47" s="519" t="s">
        <v>491</v>
      </c>
      <c r="C47" s="826" t="s">
        <v>534</v>
      </c>
      <c r="D47" s="827">
        <v>34</v>
      </c>
      <c r="E47" s="797">
        <f t="shared" si="4"/>
        <v>359.3701555</v>
      </c>
      <c r="F47" s="797">
        <f t="shared" si="5"/>
        <v>280.9429</v>
      </c>
      <c r="G47" s="799">
        <v>131.586</v>
      </c>
      <c r="H47" s="799">
        <v>74.2656</v>
      </c>
      <c r="I47" s="799">
        <v>10.7845</v>
      </c>
      <c r="J47" s="799">
        <v>44.2908</v>
      </c>
      <c r="K47" s="799">
        <v>20.016</v>
      </c>
      <c r="L47" s="799">
        <f t="shared" si="6"/>
        <v>78.4272555</v>
      </c>
      <c r="M47" s="799">
        <v>41.748304</v>
      </c>
      <c r="N47" s="799">
        <v>18.4140685</v>
      </c>
      <c r="O47" s="800">
        <v>18.264883</v>
      </c>
      <c r="P47" s="793">
        <v>210</v>
      </c>
      <c r="Q47" s="793">
        <v>301</v>
      </c>
      <c r="R47" s="519" t="s">
        <v>350</v>
      </c>
      <c r="S47" s="829"/>
      <c r="T47" s="829"/>
      <c r="U47" s="829"/>
    </row>
    <row r="48" s="804" customFormat="1" ht="18" customHeight="1" spans="1:21">
      <c r="A48" s="801">
        <v>42</v>
      </c>
      <c r="B48" s="519" t="s">
        <v>491</v>
      </c>
      <c r="C48" s="826" t="s">
        <v>535</v>
      </c>
      <c r="D48" s="827">
        <v>3</v>
      </c>
      <c r="E48" s="797">
        <f t="shared" si="4"/>
        <v>36.061426</v>
      </c>
      <c r="F48" s="797">
        <f t="shared" si="5"/>
        <v>28.1296</v>
      </c>
      <c r="G48" s="799">
        <v>13.8576</v>
      </c>
      <c r="H48" s="799">
        <v>7.0584</v>
      </c>
      <c r="I48" s="799">
        <v>1.1548</v>
      </c>
      <c r="J48" s="799">
        <v>4.2588</v>
      </c>
      <c r="K48" s="799">
        <v>1.8</v>
      </c>
      <c r="L48" s="799">
        <f t="shared" si="6"/>
        <v>7.931826</v>
      </c>
      <c r="M48" s="799">
        <v>4.212736</v>
      </c>
      <c r="N48" s="799">
        <v>1.876018</v>
      </c>
      <c r="O48" s="800">
        <v>1.843072</v>
      </c>
      <c r="P48" s="793">
        <v>213</v>
      </c>
      <c r="Q48" s="793">
        <v>301</v>
      </c>
      <c r="R48" s="519" t="s">
        <v>350</v>
      </c>
      <c r="S48" s="829"/>
      <c r="T48" s="829"/>
      <c r="U48" s="829"/>
    </row>
    <row r="49" s="804" customFormat="1" ht="18" customHeight="1" spans="1:21">
      <c r="A49" s="801">
        <v>43</v>
      </c>
      <c r="B49" s="519" t="s">
        <v>491</v>
      </c>
      <c r="C49" s="826" t="s">
        <v>536</v>
      </c>
      <c r="D49" s="827">
        <v>14</v>
      </c>
      <c r="E49" s="797">
        <f t="shared" si="4"/>
        <v>169.0489415</v>
      </c>
      <c r="F49" s="797">
        <f t="shared" si="5"/>
        <v>131.8541</v>
      </c>
      <c r="G49" s="799">
        <v>64.9932</v>
      </c>
      <c r="H49" s="799">
        <v>33.1248</v>
      </c>
      <c r="I49" s="799">
        <v>5.4161</v>
      </c>
      <c r="J49" s="799">
        <v>19.92</v>
      </c>
      <c r="K49" s="799">
        <v>8.4</v>
      </c>
      <c r="L49" s="799">
        <f t="shared" si="6"/>
        <v>37.1948415</v>
      </c>
      <c r="M49" s="799">
        <v>19.752656</v>
      </c>
      <c r="N49" s="799">
        <v>8.8003985</v>
      </c>
      <c r="O49" s="800">
        <v>8.641787</v>
      </c>
      <c r="P49" s="793">
        <v>201</v>
      </c>
      <c r="Q49" s="793">
        <v>301</v>
      </c>
      <c r="R49" s="519" t="s">
        <v>350</v>
      </c>
      <c r="S49" s="829"/>
      <c r="T49" s="829"/>
      <c r="U49" s="829"/>
    </row>
    <row r="50" s="804" customFormat="1" ht="18" customHeight="1" spans="1:21">
      <c r="A50" s="801">
        <v>44</v>
      </c>
      <c r="B50" s="519" t="s">
        <v>479</v>
      </c>
      <c r="C50" s="826" t="s">
        <v>537</v>
      </c>
      <c r="D50" s="827">
        <v>39</v>
      </c>
      <c r="E50" s="797">
        <f t="shared" si="4"/>
        <v>404.5251225</v>
      </c>
      <c r="F50" s="797">
        <f t="shared" si="5"/>
        <v>317.8155</v>
      </c>
      <c r="G50" s="799">
        <v>141.3732</v>
      </c>
      <c r="H50" s="799">
        <v>85.0752</v>
      </c>
      <c r="I50" s="799">
        <v>10.8111</v>
      </c>
      <c r="J50" s="799">
        <v>52.056</v>
      </c>
      <c r="K50" s="799">
        <v>28.5</v>
      </c>
      <c r="L50" s="799">
        <f t="shared" si="6"/>
        <v>86.7096225</v>
      </c>
      <c r="M50" s="799">
        <v>46.29048</v>
      </c>
      <c r="N50" s="799">
        <v>20.1670575</v>
      </c>
      <c r="O50" s="800">
        <v>20.252085</v>
      </c>
      <c r="P50" s="793">
        <v>210</v>
      </c>
      <c r="Q50" s="793">
        <v>301</v>
      </c>
      <c r="R50" s="519" t="s">
        <v>345</v>
      </c>
      <c r="S50" s="829"/>
      <c r="T50" s="829"/>
      <c r="U50" s="829"/>
    </row>
    <row r="51" s="804" customFormat="1" ht="18" customHeight="1" spans="1:21">
      <c r="A51" s="801">
        <v>45</v>
      </c>
      <c r="B51" s="519" t="s">
        <v>479</v>
      </c>
      <c r="C51" s="826" t="s">
        <v>538</v>
      </c>
      <c r="D51" s="827">
        <v>41</v>
      </c>
      <c r="E51" s="797">
        <f t="shared" si="4"/>
        <v>474.6940225</v>
      </c>
      <c r="F51" s="797">
        <f t="shared" si="5"/>
        <v>370.7467</v>
      </c>
      <c r="G51" s="799">
        <v>181.806</v>
      </c>
      <c r="H51" s="799">
        <v>92.2944</v>
      </c>
      <c r="I51" s="799">
        <v>14.9695</v>
      </c>
      <c r="J51" s="799">
        <v>56.0448</v>
      </c>
      <c r="K51" s="799">
        <v>25.632</v>
      </c>
      <c r="L51" s="799">
        <f t="shared" si="6"/>
        <v>103.9473225</v>
      </c>
      <c r="M51" s="799">
        <v>55.218352</v>
      </c>
      <c r="N51" s="799">
        <v>24.5709415</v>
      </c>
      <c r="O51" s="800">
        <v>24.158029</v>
      </c>
      <c r="P51" s="793">
        <v>213</v>
      </c>
      <c r="Q51" s="793">
        <v>301</v>
      </c>
      <c r="R51" s="519" t="s">
        <v>350</v>
      </c>
      <c r="S51" s="829"/>
      <c r="T51" s="829"/>
      <c r="U51" s="829"/>
    </row>
    <row r="52" s="804" customFormat="1" ht="18" customHeight="1" spans="1:21">
      <c r="A52" s="801">
        <v>46</v>
      </c>
      <c r="B52" s="519" t="s">
        <v>479</v>
      </c>
      <c r="C52" s="826" t="s">
        <v>539</v>
      </c>
      <c r="D52" s="827">
        <v>8</v>
      </c>
      <c r="E52" s="797">
        <f t="shared" si="4"/>
        <v>97.105694</v>
      </c>
      <c r="F52" s="797">
        <f t="shared" si="5"/>
        <v>75.7712</v>
      </c>
      <c r="G52" s="799">
        <v>37.8384</v>
      </c>
      <c r="H52" s="799">
        <v>18.5472</v>
      </c>
      <c r="I52" s="799">
        <v>3.1532</v>
      </c>
      <c r="J52" s="799">
        <v>11.2164</v>
      </c>
      <c r="K52" s="799">
        <v>5.016</v>
      </c>
      <c r="L52" s="799">
        <f t="shared" si="6"/>
        <v>21.334494</v>
      </c>
      <c r="M52" s="799">
        <v>11.320832</v>
      </c>
      <c r="N52" s="799">
        <v>5.060798</v>
      </c>
      <c r="O52" s="800">
        <v>4.952864</v>
      </c>
      <c r="P52" s="793">
        <v>201</v>
      </c>
      <c r="Q52" s="793">
        <v>301</v>
      </c>
      <c r="R52" s="519" t="s">
        <v>350</v>
      </c>
      <c r="S52" s="829"/>
      <c r="T52" s="829"/>
      <c r="U52" s="829"/>
    </row>
    <row r="53" s="804" customFormat="1" ht="18" customHeight="1" spans="1:21">
      <c r="A53" s="801">
        <v>47</v>
      </c>
      <c r="B53" s="519" t="s">
        <v>479</v>
      </c>
      <c r="C53" s="826" t="s">
        <v>540</v>
      </c>
      <c r="D53" s="827">
        <v>10</v>
      </c>
      <c r="E53" s="797">
        <f t="shared" si="4"/>
        <v>116.999457</v>
      </c>
      <c r="F53" s="797">
        <f t="shared" si="5"/>
        <v>91.3038</v>
      </c>
      <c r="G53" s="799">
        <v>44.8056</v>
      </c>
      <c r="H53" s="799">
        <v>22.9404</v>
      </c>
      <c r="I53" s="799">
        <v>3.7338</v>
      </c>
      <c r="J53" s="799">
        <v>13.824</v>
      </c>
      <c r="K53" s="799">
        <v>6</v>
      </c>
      <c r="L53" s="799">
        <f t="shared" si="6"/>
        <v>25.695657</v>
      </c>
      <c r="M53" s="799">
        <v>13.648608</v>
      </c>
      <c r="N53" s="799">
        <v>6.075783</v>
      </c>
      <c r="O53" s="800">
        <v>5.971266</v>
      </c>
      <c r="P53" s="793">
        <v>201</v>
      </c>
      <c r="Q53" s="793">
        <v>301</v>
      </c>
      <c r="R53" s="519" t="s">
        <v>350</v>
      </c>
      <c r="S53" s="829"/>
      <c r="T53" s="829"/>
      <c r="U53" s="829"/>
    </row>
    <row r="54" s="804" customFormat="1" ht="18" customHeight="1" spans="1:21">
      <c r="A54" s="801">
        <v>48</v>
      </c>
      <c r="B54" s="519" t="s">
        <v>481</v>
      </c>
      <c r="C54" s="826" t="s">
        <v>541</v>
      </c>
      <c r="D54" s="637">
        <v>35</v>
      </c>
      <c r="E54" s="797">
        <f t="shared" si="4"/>
        <v>369.518738</v>
      </c>
      <c r="F54" s="797">
        <f t="shared" si="5"/>
        <v>290.108</v>
      </c>
      <c r="G54" s="797">
        <v>131.3472</v>
      </c>
      <c r="H54" s="797">
        <v>76.932</v>
      </c>
      <c r="I54" s="797">
        <v>10.5836</v>
      </c>
      <c r="J54" s="797">
        <v>45.5172</v>
      </c>
      <c r="K54" s="797">
        <v>25.728</v>
      </c>
      <c r="L54" s="799">
        <f t="shared" si="6"/>
        <v>79.410738</v>
      </c>
      <c r="M54" s="799">
        <v>42.3008</v>
      </c>
      <c r="N54" s="799">
        <v>18.603338</v>
      </c>
      <c r="O54" s="800">
        <v>18.5066</v>
      </c>
      <c r="P54" s="793">
        <v>201</v>
      </c>
      <c r="Q54" s="793">
        <v>301</v>
      </c>
      <c r="R54" s="519" t="s">
        <v>345</v>
      </c>
      <c r="S54" s="829"/>
      <c r="T54" s="829"/>
      <c r="U54" s="829"/>
    </row>
    <row r="55" s="804" customFormat="1" ht="18" customHeight="1" spans="1:21">
      <c r="A55" s="801">
        <v>49</v>
      </c>
      <c r="B55" s="519" t="s">
        <v>481</v>
      </c>
      <c r="C55" s="826" t="s">
        <v>542</v>
      </c>
      <c r="D55" s="637">
        <v>33</v>
      </c>
      <c r="E55" s="797">
        <f t="shared" si="4"/>
        <v>362.2014215</v>
      </c>
      <c r="F55" s="797">
        <f t="shared" si="5"/>
        <v>283.1249</v>
      </c>
      <c r="G55" s="799">
        <v>136.302</v>
      </c>
      <c r="H55" s="799">
        <v>71.9112</v>
      </c>
      <c r="I55" s="799">
        <v>11.3585</v>
      </c>
      <c r="J55" s="799">
        <v>43.0932</v>
      </c>
      <c r="K55" s="799">
        <v>20.46</v>
      </c>
      <c r="L55" s="799">
        <f t="shared" si="6"/>
        <v>79.0765215</v>
      </c>
      <c r="M55" s="799">
        <v>42.026384</v>
      </c>
      <c r="N55" s="799">
        <v>18.6635945</v>
      </c>
      <c r="O55" s="800">
        <v>18.386543</v>
      </c>
      <c r="P55" s="793">
        <v>210</v>
      </c>
      <c r="Q55" s="793">
        <v>301</v>
      </c>
      <c r="R55" s="519" t="s">
        <v>350</v>
      </c>
      <c r="S55" s="829"/>
      <c r="T55" s="829"/>
      <c r="U55" s="829"/>
    </row>
    <row r="56" s="804" customFormat="1" ht="18" customHeight="1" spans="1:21">
      <c r="A56" s="801">
        <v>50</v>
      </c>
      <c r="B56" s="519" t="s">
        <v>481</v>
      </c>
      <c r="C56" s="826" t="s">
        <v>543</v>
      </c>
      <c r="D56" s="827">
        <v>9</v>
      </c>
      <c r="E56" s="797">
        <f t="shared" si="4"/>
        <v>104.039151</v>
      </c>
      <c r="F56" s="797">
        <f t="shared" si="5"/>
        <v>81.2934</v>
      </c>
      <c r="G56" s="799">
        <v>39.8376</v>
      </c>
      <c r="H56" s="799">
        <v>20.25</v>
      </c>
      <c r="I56" s="799">
        <v>3.3198</v>
      </c>
      <c r="J56" s="799">
        <v>12.054</v>
      </c>
      <c r="K56" s="799">
        <v>5.832</v>
      </c>
      <c r="L56" s="799">
        <f t="shared" si="6"/>
        <v>22.745751</v>
      </c>
      <c r="M56" s="799">
        <v>12.073824</v>
      </c>
      <c r="N56" s="799">
        <v>5.389629</v>
      </c>
      <c r="O56" s="800">
        <v>5.282298</v>
      </c>
      <c r="P56" s="793">
        <v>213</v>
      </c>
      <c r="Q56" s="793">
        <v>301</v>
      </c>
      <c r="R56" s="519" t="s">
        <v>350</v>
      </c>
      <c r="S56" s="829"/>
      <c r="T56" s="829"/>
      <c r="U56" s="829"/>
    </row>
    <row r="57" s="804" customFormat="1" ht="18" customHeight="1" spans="1:21">
      <c r="A57" s="801">
        <v>51</v>
      </c>
      <c r="B57" s="519" t="s">
        <v>481</v>
      </c>
      <c r="C57" s="826" t="s">
        <v>544</v>
      </c>
      <c r="D57" s="827">
        <v>13</v>
      </c>
      <c r="E57" s="797">
        <f t="shared" si="4"/>
        <v>158.4636195</v>
      </c>
      <c r="F57" s="797">
        <f t="shared" si="5"/>
        <v>123.5829</v>
      </c>
      <c r="G57" s="799">
        <v>61.398</v>
      </c>
      <c r="H57" s="799">
        <v>30.552</v>
      </c>
      <c r="I57" s="799">
        <v>5.1165</v>
      </c>
      <c r="J57" s="799">
        <v>18.7164</v>
      </c>
      <c r="K57" s="799">
        <v>7.8</v>
      </c>
      <c r="L57" s="799">
        <f t="shared" si="6"/>
        <v>34.8807195</v>
      </c>
      <c r="M57" s="799">
        <v>18.525264</v>
      </c>
      <c r="N57" s="799">
        <v>8.2506525</v>
      </c>
      <c r="O57" s="800">
        <v>8.104803</v>
      </c>
      <c r="P57" s="793">
        <v>201</v>
      </c>
      <c r="Q57" s="793">
        <v>301</v>
      </c>
      <c r="R57" s="519" t="s">
        <v>350</v>
      </c>
      <c r="S57" s="829"/>
      <c r="T57" s="829"/>
      <c r="U57" s="829"/>
    </row>
    <row r="58" s="804" customFormat="1" ht="18" customHeight="1" spans="1:21">
      <c r="A58" s="801">
        <v>52</v>
      </c>
      <c r="B58" s="519" t="s">
        <v>493</v>
      </c>
      <c r="C58" s="826" t="s">
        <v>545</v>
      </c>
      <c r="D58" s="793">
        <v>30</v>
      </c>
      <c r="E58" s="797">
        <f t="shared" si="4"/>
        <v>324.5161635</v>
      </c>
      <c r="F58" s="797">
        <f t="shared" si="5"/>
        <v>254.6793</v>
      </c>
      <c r="G58" s="799">
        <v>115.1772</v>
      </c>
      <c r="H58" s="799">
        <v>67.2204</v>
      </c>
      <c r="I58" s="799">
        <v>9.4041</v>
      </c>
      <c r="J58" s="799">
        <v>40.9536</v>
      </c>
      <c r="K58" s="799">
        <v>21.924</v>
      </c>
      <c r="L58" s="799">
        <f t="shared" si="6"/>
        <v>69.8368635</v>
      </c>
      <c r="M58" s="799">
        <v>37.240848</v>
      </c>
      <c r="N58" s="799">
        <v>16.3031445</v>
      </c>
      <c r="O58" s="800">
        <v>16.292871</v>
      </c>
      <c r="P58" s="793">
        <v>201</v>
      </c>
      <c r="Q58" s="793">
        <v>301</v>
      </c>
      <c r="R58" s="519" t="s">
        <v>345</v>
      </c>
      <c r="S58" s="829"/>
      <c r="T58" s="829"/>
      <c r="U58" s="829"/>
    </row>
    <row r="59" s="804" customFormat="1" ht="18" customHeight="1" spans="1:21">
      <c r="A59" s="801">
        <v>53</v>
      </c>
      <c r="B59" s="519" t="s">
        <v>493</v>
      </c>
      <c r="C59" s="826" t="s">
        <v>546</v>
      </c>
      <c r="D59" s="793">
        <v>35</v>
      </c>
      <c r="E59" s="797">
        <f t="shared" si="4"/>
        <v>409.636344</v>
      </c>
      <c r="F59" s="797">
        <f t="shared" si="5"/>
        <v>319.6968</v>
      </c>
      <c r="G59" s="799">
        <v>158.3856</v>
      </c>
      <c r="H59" s="799">
        <v>79.2636</v>
      </c>
      <c r="I59" s="799">
        <v>13.1988</v>
      </c>
      <c r="J59" s="799">
        <v>47.4888</v>
      </c>
      <c r="K59" s="799">
        <v>21.36</v>
      </c>
      <c r="L59" s="799">
        <f t="shared" si="6"/>
        <v>89.939544</v>
      </c>
      <c r="M59" s="799">
        <v>47.733888</v>
      </c>
      <c r="N59" s="799">
        <v>21.32208</v>
      </c>
      <c r="O59" s="800">
        <v>20.883576</v>
      </c>
      <c r="P59" s="793">
        <v>210</v>
      </c>
      <c r="Q59" s="793">
        <v>301</v>
      </c>
      <c r="R59" s="519" t="s">
        <v>350</v>
      </c>
      <c r="S59" s="829"/>
      <c r="T59" s="829"/>
      <c r="U59" s="829"/>
    </row>
    <row r="60" s="804" customFormat="1" ht="18" customHeight="1" spans="1:21">
      <c r="A60" s="801">
        <v>54</v>
      </c>
      <c r="B60" s="519" t="s">
        <v>493</v>
      </c>
      <c r="C60" s="826" t="s">
        <v>547</v>
      </c>
      <c r="D60" s="827">
        <v>7</v>
      </c>
      <c r="E60" s="797">
        <f t="shared" si="4"/>
        <v>83.299825</v>
      </c>
      <c r="F60" s="797">
        <f t="shared" si="5"/>
        <v>65.0578</v>
      </c>
      <c r="G60" s="799">
        <v>32.268</v>
      </c>
      <c r="H60" s="799">
        <v>15.9876</v>
      </c>
      <c r="I60" s="799">
        <v>2.689</v>
      </c>
      <c r="J60" s="799">
        <v>9.5412</v>
      </c>
      <c r="K60" s="799">
        <v>4.572</v>
      </c>
      <c r="L60" s="799">
        <f t="shared" si="6"/>
        <v>18.242025</v>
      </c>
      <c r="M60" s="799">
        <v>9.677728</v>
      </c>
      <c r="N60" s="799">
        <v>4.330291</v>
      </c>
      <c r="O60" s="800">
        <v>4.234006</v>
      </c>
      <c r="P60" s="793">
        <v>213</v>
      </c>
      <c r="Q60" s="793">
        <v>301</v>
      </c>
      <c r="R60" s="519" t="s">
        <v>350</v>
      </c>
      <c r="S60" s="829"/>
      <c r="T60" s="829"/>
      <c r="U60" s="829"/>
    </row>
    <row r="61" s="804" customFormat="1" ht="18" customHeight="1" spans="1:21">
      <c r="A61" s="801">
        <v>55</v>
      </c>
      <c r="B61" s="519" t="s">
        <v>493</v>
      </c>
      <c r="C61" s="826" t="s">
        <v>548</v>
      </c>
      <c r="D61" s="827">
        <v>2</v>
      </c>
      <c r="E61" s="797">
        <f t="shared" si="4"/>
        <v>26.21594</v>
      </c>
      <c r="F61" s="797">
        <f t="shared" si="5"/>
        <v>20.4176</v>
      </c>
      <c r="G61" s="799">
        <v>10.4784</v>
      </c>
      <c r="H61" s="799">
        <v>4.8636</v>
      </c>
      <c r="I61" s="799">
        <v>0.8732</v>
      </c>
      <c r="J61" s="799">
        <v>3.0024</v>
      </c>
      <c r="K61" s="799">
        <v>1.2</v>
      </c>
      <c r="L61" s="799">
        <f t="shared" si="6"/>
        <v>5.79834</v>
      </c>
      <c r="M61" s="799">
        <v>3.074816</v>
      </c>
      <c r="N61" s="799">
        <v>1.378292</v>
      </c>
      <c r="O61" s="800">
        <v>1.345232</v>
      </c>
      <c r="P61" s="793">
        <v>201</v>
      </c>
      <c r="Q61" s="793">
        <v>301</v>
      </c>
      <c r="R61" s="519" t="s">
        <v>350</v>
      </c>
      <c r="S61" s="829"/>
      <c r="T61" s="829"/>
      <c r="U61" s="829"/>
    </row>
    <row r="62" s="804" customFormat="1" ht="18" customHeight="1" spans="1:21">
      <c r="A62" s="801">
        <v>56</v>
      </c>
      <c r="B62" s="519" t="s">
        <v>499</v>
      </c>
      <c r="C62" s="826" t="s">
        <v>549</v>
      </c>
      <c r="D62" s="827">
        <v>19</v>
      </c>
      <c r="E62" s="797">
        <f t="shared" si="4"/>
        <v>204.00306</v>
      </c>
      <c r="F62" s="797">
        <f t="shared" si="5"/>
        <v>160.3392</v>
      </c>
      <c r="G62" s="799">
        <v>71.2608</v>
      </c>
      <c r="H62" s="799">
        <v>42.6372</v>
      </c>
      <c r="I62" s="799">
        <v>5.7444</v>
      </c>
      <c r="J62" s="799">
        <v>25.9848</v>
      </c>
      <c r="K62" s="799">
        <v>14.712</v>
      </c>
      <c r="L62" s="799">
        <f t="shared" si="6"/>
        <v>43.66386</v>
      </c>
      <c r="M62" s="799">
        <v>23.300352</v>
      </c>
      <c r="N62" s="799">
        <v>10.169604</v>
      </c>
      <c r="O62" s="800">
        <v>10.193904</v>
      </c>
      <c r="P62" s="793">
        <v>201</v>
      </c>
      <c r="Q62" s="793">
        <v>301</v>
      </c>
      <c r="R62" s="519" t="s">
        <v>345</v>
      </c>
      <c r="S62" s="829"/>
      <c r="T62" s="829"/>
      <c r="U62" s="829"/>
    </row>
    <row r="63" s="804" customFormat="1" ht="18" customHeight="1" spans="1:21">
      <c r="A63" s="801">
        <v>57</v>
      </c>
      <c r="B63" s="519" t="s">
        <v>499</v>
      </c>
      <c r="C63" s="826" t="s">
        <v>550</v>
      </c>
      <c r="D63" s="827">
        <v>14</v>
      </c>
      <c r="E63" s="797">
        <f t="shared" si="4"/>
        <v>147.0836265</v>
      </c>
      <c r="F63" s="797">
        <f t="shared" si="5"/>
        <v>114.9687</v>
      </c>
      <c r="G63" s="799">
        <v>54.2892</v>
      </c>
      <c r="H63" s="799">
        <v>30.828</v>
      </c>
      <c r="I63" s="799">
        <v>4.3431</v>
      </c>
      <c r="J63" s="799">
        <v>17.1084</v>
      </c>
      <c r="K63" s="799">
        <v>8.4</v>
      </c>
      <c r="L63" s="799">
        <f t="shared" si="6"/>
        <v>32.1149265</v>
      </c>
      <c r="M63" s="799">
        <v>17.050992</v>
      </c>
      <c r="N63" s="799">
        <v>7.6041255</v>
      </c>
      <c r="O63" s="800">
        <v>7.459809</v>
      </c>
      <c r="P63" s="793">
        <v>210</v>
      </c>
      <c r="Q63" s="793">
        <v>301</v>
      </c>
      <c r="R63" s="519" t="s">
        <v>350</v>
      </c>
      <c r="S63" s="829"/>
      <c r="T63" s="829"/>
      <c r="U63" s="829"/>
    </row>
    <row r="64" s="804" customFormat="1" ht="18" customHeight="1" spans="1:21">
      <c r="A64" s="801">
        <v>58</v>
      </c>
      <c r="B64" s="519" t="s">
        <v>499</v>
      </c>
      <c r="C64" s="826" t="s">
        <v>551</v>
      </c>
      <c r="D64" s="827">
        <v>2</v>
      </c>
      <c r="E64" s="797">
        <f t="shared" si="4"/>
        <v>23.913915</v>
      </c>
      <c r="F64" s="797">
        <f t="shared" si="5"/>
        <v>18.6546</v>
      </c>
      <c r="G64" s="799">
        <v>9.0936</v>
      </c>
      <c r="H64" s="799">
        <v>4.7928</v>
      </c>
      <c r="I64" s="799">
        <v>0.7578</v>
      </c>
      <c r="J64" s="799">
        <v>2.8104</v>
      </c>
      <c r="K64" s="799">
        <v>1.2</v>
      </c>
      <c r="L64" s="799">
        <f t="shared" si="6"/>
        <v>5.259315</v>
      </c>
      <c r="M64" s="799">
        <v>2.792736</v>
      </c>
      <c r="N64" s="799">
        <v>1.244757</v>
      </c>
      <c r="O64" s="800">
        <v>1.221822</v>
      </c>
      <c r="P64" s="793">
        <v>213</v>
      </c>
      <c r="Q64" s="793">
        <v>301</v>
      </c>
      <c r="R64" s="519" t="s">
        <v>350</v>
      </c>
      <c r="S64" s="829"/>
      <c r="T64" s="829"/>
      <c r="U64" s="829"/>
    </row>
    <row r="65" s="804" customFormat="1" ht="18" customHeight="1" spans="1:21">
      <c r="A65" s="801">
        <v>59</v>
      </c>
      <c r="B65" s="519" t="s">
        <v>499</v>
      </c>
      <c r="C65" s="826" t="s">
        <v>552</v>
      </c>
      <c r="D65" s="827">
        <v>3</v>
      </c>
      <c r="E65" s="797">
        <f t="shared" si="4"/>
        <v>34.421284</v>
      </c>
      <c r="F65" s="797">
        <f t="shared" si="5"/>
        <v>26.878</v>
      </c>
      <c r="G65" s="799">
        <v>12.7632</v>
      </c>
      <c r="H65" s="799">
        <v>7.0596</v>
      </c>
      <c r="I65" s="799">
        <v>1.0636</v>
      </c>
      <c r="J65" s="799">
        <v>4.1916</v>
      </c>
      <c r="K65" s="799">
        <v>1.8</v>
      </c>
      <c r="L65" s="799">
        <f t="shared" si="6"/>
        <v>7.543284</v>
      </c>
      <c r="M65" s="799">
        <v>4.01248</v>
      </c>
      <c r="N65" s="799">
        <v>1.775344</v>
      </c>
      <c r="O65" s="800">
        <v>1.75546</v>
      </c>
      <c r="P65" s="793">
        <v>213</v>
      </c>
      <c r="Q65" s="793">
        <v>301</v>
      </c>
      <c r="R65" s="519" t="s">
        <v>350</v>
      </c>
      <c r="S65" s="829"/>
      <c r="T65" s="829"/>
      <c r="U65" s="829"/>
    </row>
    <row r="66" s="804" customFormat="1" ht="18" customHeight="1" spans="1:21">
      <c r="A66" s="801">
        <v>60</v>
      </c>
      <c r="B66" s="519" t="s">
        <v>495</v>
      </c>
      <c r="C66" s="826" t="s">
        <v>553</v>
      </c>
      <c r="D66" s="827">
        <v>28</v>
      </c>
      <c r="E66" s="797">
        <f t="shared" si="4"/>
        <v>301.148955</v>
      </c>
      <c r="F66" s="797">
        <f t="shared" si="5"/>
        <v>236.5782</v>
      </c>
      <c r="G66" s="799">
        <v>106.6296</v>
      </c>
      <c r="H66" s="799">
        <v>62.628</v>
      </c>
      <c r="I66" s="799">
        <v>8.4978</v>
      </c>
      <c r="J66" s="799">
        <v>37.2948</v>
      </c>
      <c r="K66" s="799">
        <v>21.528</v>
      </c>
      <c r="L66" s="799">
        <f t="shared" si="6"/>
        <v>64.570755</v>
      </c>
      <c r="M66" s="799">
        <v>34.408032</v>
      </c>
      <c r="N66" s="799">
        <v>15.109209</v>
      </c>
      <c r="O66" s="800">
        <v>15.053514</v>
      </c>
      <c r="P66" s="793">
        <v>201</v>
      </c>
      <c r="Q66" s="793">
        <v>301</v>
      </c>
      <c r="R66" s="519" t="s">
        <v>345</v>
      </c>
      <c r="S66" s="829"/>
      <c r="T66" s="829"/>
      <c r="U66" s="829"/>
    </row>
    <row r="67" s="804" customFormat="1" ht="18" customHeight="1" spans="1:21">
      <c r="A67" s="801">
        <v>61</v>
      </c>
      <c r="B67" s="519" t="s">
        <v>495</v>
      </c>
      <c r="C67" s="826" t="s">
        <v>554</v>
      </c>
      <c r="D67" s="827">
        <v>34</v>
      </c>
      <c r="E67" s="797">
        <f t="shared" si="4"/>
        <v>371.378821</v>
      </c>
      <c r="F67" s="797">
        <f t="shared" si="5"/>
        <v>290.2654</v>
      </c>
      <c r="G67" s="799">
        <v>137.6472</v>
      </c>
      <c r="H67" s="799">
        <v>76.1676</v>
      </c>
      <c r="I67" s="799">
        <v>11.4706</v>
      </c>
      <c r="J67" s="799">
        <v>44.124</v>
      </c>
      <c r="K67" s="799">
        <v>20.856</v>
      </c>
      <c r="L67" s="799">
        <f t="shared" si="6"/>
        <v>81.113421</v>
      </c>
      <c r="M67" s="799">
        <v>43.105504</v>
      </c>
      <c r="N67" s="799">
        <v>19.149259</v>
      </c>
      <c r="O67" s="800">
        <v>18.858658</v>
      </c>
      <c r="P67" s="793">
        <v>201</v>
      </c>
      <c r="Q67" s="793">
        <v>301</v>
      </c>
      <c r="R67" s="519" t="s">
        <v>350</v>
      </c>
      <c r="S67" s="829"/>
      <c r="T67" s="829"/>
      <c r="U67" s="829"/>
    </row>
    <row r="68" s="804" customFormat="1" ht="18" customHeight="1" spans="1:21">
      <c r="A68" s="801">
        <v>62</v>
      </c>
      <c r="B68" s="519" t="s">
        <v>495</v>
      </c>
      <c r="C68" s="826" t="s">
        <v>555</v>
      </c>
      <c r="D68" s="827">
        <v>4</v>
      </c>
      <c r="E68" s="797">
        <f t="shared" si="4"/>
        <v>48.8547505</v>
      </c>
      <c r="F68" s="797">
        <f t="shared" si="5"/>
        <v>38.0923</v>
      </c>
      <c r="G68" s="799">
        <v>19.1172</v>
      </c>
      <c r="H68" s="799">
        <v>9.3276</v>
      </c>
      <c r="I68" s="799">
        <v>1.5931</v>
      </c>
      <c r="J68" s="799">
        <v>5.6544</v>
      </c>
      <c r="K68" s="799">
        <v>2.4</v>
      </c>
      <c r="L68" s="799">
        <f t="shared" si="6"/>
        <v>10.7624505</v>
      </c>
      <c r="M68" s="799">
        <v>5.710768</v>
      </c>
      <c r="N68" s="799">
        <v>2.5532215</v>
      </c>
      <c r="O68" s="800">
        <v>2.498461</v>
      </c>
      <c r="P68" s="793">
        <v>210</v>
      </c>
      <c r="Q68" s="793">
        <v>301</v>
      </c>
      <c r="R68" s="519" t="s">
        <v>350</v>
      </c>
      <c r="S68" s="829"/>
      <c r="T68" s="829"/>
      <c r="U68" s="829"/>
    </row>
    <row r="69" s="804" customFormat="1" ht="18" customHeight="1" spans="1:21">
      <c r="A69" s="801">
        <v>63</v>
      </c>
      <c r="B69" s="519" t="s">
        <v>495</v>
      </c>
      <c r="C69" s="826" t="s">
        <v>556</v>
      </c>
      <c r="D69" s="827">
        <v>3</v>
      </c>
      <c r="E69" s="797">
        <f t="shared" si="4"/>
        <v>34.265782</v>
      </c>
      <c r="F69" s="797">
        <f t="shared" si="5"/>
        <v>26.7448</v>
      </c>
      <c r="G69" s="799">
        <v>13.7424</v>
      </c>
      <c r="H69" s="799">
        <v>6.2592</v>
      </c>
      <c r="I69" s="799">
        <v>1.1452</v>
      </c>
      <c r="J69" s="799">
        <v>3.738</v>
      </c>
      <c r="K69" s="799">
        <v>1.86</v>
      </c>
      <c r="L69" s="799">
        <f t="shared" si="6"/>
        <v>7.520982</v>
      </c>
      <c r="M69" s="799">
        <v>3.981568</v>
      </c>
      <c r="N69" s="799">
        <v>1.797478</v>
      </c>
      <c r="O69" s="800">
        <v>1.741936</v>
      </c>
      <c r="P69" s="793">
        <v>213</v>
      </c>
      <c r="Q69" s="793">
        <v>301</v>
      </c>
      <c r="R69" s="519" t="s">
        <v>350</v>
      </c>
      <c r="S69" s="829"/>
      <c r="T69" s="829"/>
      <c r="U69" s="829"/>
    </row>
    <row r="70" s="804" customFormat="1" ht="18" customHeight="1" spans="1:21">
      <c r="A70" s="801">
        <v>64</v>
      </c>
      <c r="B70" s="519" t="s">
        <v>497</v>
      </c>
      <c r="C70" s="826" t="s">
        <v>557</v>
      </c>
      <c r="D70" s="827">
        <v>21</v>
      </c>
      <c r="E70" s="797">
        <f t="shared" si="4"/>
        <v>223.5180525</v>
      </c>
      <c r="F70" s="797">
        <f t="shared" si="5"/>
        <v>175.6467</v>
      </c>
      <c r="G70" s="799">
        <v>78.2772</v>
      </c>
      <c r="H70" s="799">
        <v>46.5576</v>
      </c>
      <c r="I70" s="799">
        <v>6.3291</v>
      </c>
      <c r="J70" s="799">
        <v>28.4988</v>
      </c>
      <c r="K70" s="799">
        <v>15.984</v>
      </c>
      <c r="L70" s="799">
        <f t="shared" si="6"/>
        <v>47.8713525</v>
      </c>
      <c r="M70" s="799">
        <v>25.546032</v>
      </c>
      <c r="N70" s="799">
        <v>11.1489315</v>
      </c>
      <c r="O70" s="800">
        <v>11.176389</v>
      </c>
      <c r="P70" s="793">
        <v>201</v>
      </c>
      <c r="Q70" s="793">
        <v>301</v>
      </c>
      <c r="R70" s="519" t="s">
        <v>345</v>
      </c>
      <c r="S70" s="829"/>
      <c r="T70" s="829"/>
      <c r="U70" s="829"/>
    </row>
    <row r="71" s="804" customFormat="1" ht="18" customHeight="1" spans="1:21">
      <c r="A71" s="801">
        <v>65</v>
      </c>
      <c r="B71" s="519" t="s">
        <v>497</v>
      </c>
      <c r="C71" s="826" t="s">
        <v>558</v>
      </c>
      <c r="D71" s="827">
        <v>18</v>
      </c>
      <c r="E71" s="797">
        <f t="shared" si="4"/>
        <v>192.526374</v>
      </c>
      <c r="F71" s="797">
        <f t="shared" si="5"/>
        <v>150.6432</v>
      </c>
      <c r="G71" s="799">
        <v>69.0192</v>
      </c>
      <c r="H71" s="799">
        <v>40.32</v>
      </c>
      <c r="I71" s="799">
        <v>5.7516</v>
      </c>
      <c r="J71" s="799">
        <v>24.4764</v>
      </c>
      <c r="K71" s="799">
        <v>11.076</v>
      </c>
      <c r="L71" s="799">
        <f t="shared" si="6"/>
        <v>41.883174</v>
      </c>
      <c r="M71" s="799">
        <v>22.330752</v>
      </c>
      <c r="N71" s="799">
        <v>9.782718</v>
      </c>
      <c r="O71" s="800">
        <v>9.769704</v>
      </c>
      <c r="P71" s="793">
        <v>201</v>
      </c>
      <c r="Q71" s="793">
        <v>301</v>
      </c>
      <c r="R71" s="519" t="s">
        <v>350</v>
      </c>
      <c r="S71" s="829"/>
      <c r="T71" s="829"/>
      <c r="U71" s="829"/>
    </row>
    <row r="72" s="804" customFormat="1" ht="18" customHeight="1" spans="1:21">
      <c r="A72" s="801">
        <v>66</v>
      </c>
      <c r="B72" s="519" t="s">
        <v>497</v>
      </c>
      <c r="C72" s="826" t="s">
        <v>559</v>
      </c>
      <c r="D72" s="827">
        <v>4</v>
      </c>
      <c r="E72" s="797">
        <f t="shared" ref="E72:E105" si="7">F72+L72</f>
        <v>45.7235555</v>
      </c>
      <c r="F72" s="797">
        <f t="shared" ref="F72:F105" si="8">G72+H72+I72+J72+K72</f>
        <v>35.7401</v>
      </c>
      <c r="G72" s="799">
        <v>17.6172</v>
      </c>
      <c r="H72" s="799">
        <v>8.7372</v>
      </c>
      <c r="I72" s="799">
        <v>1.4681</v>
      </c>
      <c r="J72" s="799">
        <v>5.3016</v>
      </c>
      <c r="K72" s="799">
        <v>2.616</v>
      </c>
      <c r="L72" s="799">
        <f t="shared" ref="L72:L105" si="9">M72+N72+O72</f>
        <v>9.9834555</v>
      </c>
      <c r="M72" s="799">
        <v>5.299856</v>
      </c>
      <c r="N72" s="799">
        <v>2.3649125</v>
      </c>
      <c r="O72" s="800">
        <v>2.318687</v>
      </c>
      <c r="P72" s="793">
        <v>210</v>
      </c>
      <c r="Q72" s="793">
        <v>301</v>
      </c>
      <c r="R72" s="519" t="s">
        <v>350</v>
      </c>
      <c r="S72" s="829"/>
      <c r="T72" s="829"/>
      <c r="U72" s="829"/>
    </row>
    <row r="73" s="804" customFormat="1" ht="18" customHeight="1" spans="1:21">
      <c r="A73" s="801">
        <v>67</v>
      </c>
      <c r="B73" s="519" t="s">
        <v>497</v>
      </c>
      <c r="C73" s="826" t="s">
        <v>560</v>
      </c>
      <c r="D73" s="827">
        <v>4</v>
      </c>
      <c r="E73" s="797">
        <f t="shared" si="7"/>
        <v>43.211475</v>
      </c>
      <c r="F73" s="797">
        <f t="shared" si="8"/>
        <v>33.7854</v>
      </c>
      <c r="G73" s="799">
        <v>15.6456</v>
      </c>
      <c r="H73" s="799">
        <v>9.0204</v>
      </c>
      <c r="I73" s="799">
        <v>1.3038</v>
      </c>
      <c r="J73" s="799">
        <v>5.4156</v>
      </c>
      <c r="K73" s="799">
        <v>2.4</v>
      </c>
      <c r="L73" s="799">
        <f t="shared" si="9"/>
        <v>9.426075</v>
      </c>
      <c r="M73" s="799">
        <v>5.021664</v>
      </c>
      <c r="N73" s="799">
        <v>2.207433</v>
      </c>
      <c r="O73" s="800">
        <v>2.196978</v>
      </c>
      <c r="P73" s="793">
        <v>213</v>
      </c>
      <c r="Q73" s="793">
        <v>301</v>
      </c>
      <c r="R73" s="519" t="s">
        <v>350</v>
      </c>
      <c r="S73" s="829"/>
      <c r="T73" s="829"/>
      <c r="U73" s="829"/>
    </row>
    <row r="74" s="804" customFormat="1" ht="18" customHeight="1" spans="1:21">
      <c r="A74" s="801">
        <v>68</v>
      </c>
      <c r="B74" s="519" t="s">
        <v>501</v>
      </c>
      <c r="C74" s="826" t="s">
        <v>561</v>
      </c>
      <c r="D74" s="827">
        <v>21</v>
      </c>
      <c r="E74" s="797">
        <f t="shared" si="7"/>
        <v>228.580465</v>
      </c>
      <c r="F74" s="797">
        <f t="shared" si="8"/>
        <v>179.4898</v>
      </c>
      <c r="G74" s="799">
        <v>81.3672</v>
      </c>
      <c r="H74" s="799">
        <v>46.7988</v>
      </c>
      <c r="I74" s="799">
        <v>6.5866</v>
      </c>
      <c r="J74" s="799">
        <v>28.8852</v>
      </c>
      <c r="K74" s="799">
        <v>15.852</v>
      </c>
      <c r="L74" s="799">
        <f t="shared" si="9"/>
        <v>49.090665</v>
      </c>
      <c r="M74" s="799">
        <v>26.182048</v>
      </c>
      <c r="N74" s="799">
        <v>11.453971</v>
      </c>
      <c r="O74" s="800">
        <v>11.454646</v>
      </c>
      <c r="P74" s="793">
        <v>201</v>
      </c>
      <c r="Q74" s="793">
        <v>301</v>
      </c>
      <c r="R74" s="519" t="s">
        <v>345</v>
      </c>
      <c r="S74" s="829"/>
      <c r="T74" s="829"/>
      <c r="U74" s="829"/>
    </row>
    <row r="75" s="804" customFormat="1" ht="18" customHeight="1" spans="1:21">
      <c r="A75" s="801">
        <v>69</v>
      </c>
      <c r="B75" s="519" t="s">
        <v>501</v>
      </c>
      <c r="C75" s="826" t="s">
        <v>562</v>
      </c>
      <c r="D75" s="827">
        <v>18</v>
      </c>
      <c r="E75" s="797">
        <f t="shared" si="7"/>
        <v>195.1833245</v>
      </c>
      <c r="F75" s="797">
        <f t="shared" si="8"/>
        <v>152.6531</v>
      </c>
      <c r="G75" s="799">
        <v>71.7828</v>
      </c>
      <c r="H75" s="799">
        <v>39.7272</v>
      </c>
      <c r="I75" s="799">
        <v>5.9819</v>
      </c>
      <c r="J75" s="799">
        <v>24.0012</v>
      </c>
      <c r="K75" s="799">
        <v>11.16</v>
      </c>
      <c r="L75" s="799">
        <f t="shared" si="9"/>
        <v>42.5302245</v>
      </c>
      <c r="M75" s="799">
        <v>22.638896</v>
      </c>
      <c r="N75" s="799">
        <v>9.9868115</v>
      </c>
      <c r="O75" s="800">
        <v>9.904517</v>
      </c>
      <c r="P75" s="793">
        <v>201</v>
      </c>
      <c r="Q75" s="793">
        <v>301</v>
      </c>
      <c r="R75" s="519" t="s">
        <v>350</v>
      </c>
      <c r="S75" s="829"/>
      <c r="T75" s="829"/>
      <c r="U75" s="829"/>
    </row>
    <row r="76" s="804" customFormat="1" ht="18" customHeight="1" spans="1:21">
      <c r="A76" s="801">
        <v>70</v>
      </c>
      <c r="B76" s="519" t="s">
        <v>501</v>
      </c>
      <c r="C76" s="826" t="s">
        <v>563</v>
      </c>
      <c r="D76" s="827">
        <v>4</v>
      </c>
      <c r="E76" s="797">
        <f t="shared" si="7"/>
        <v>48.8848795</v>
      </c>
      <c r="F76" s="797">
        <f t="shared" si="8"/>
        <v>38.1877</v>
      </c>
      <c r="G76" s="799">
        <v>19.1676</v>
      </c>
      <c r="H76" s="799">
        <v>9.0912</v>
      </c>
      <c r="I76" s="799">
        <v>1.5973</v>
      </c>
      <c r="J76" s="799">
        <v>5.6196</v>
      </c>
      <c r="K76" s="799">
        <v>2.712</v>
      </c>
      <c r="L76" s="799">
        <f t="shared" si="9"/>
        <v>10.6971795</v>
      </c>
      <c r="M76" s="799">
        <v>5.676112</v>
      </c>
      <c r="N76" s="799">
        <v>2.5377685</v>
      </c>
      <c r="O76" s="800">
        <v>2.483299</v>
      </c>
      <c r="P76" s="793">
        <v>210</v>
      </c>
      <c r="Q76" s="793">
        <v>301</v>
      </c>
      <c r="R76" s="519" t="s">
        <v>350</v>
      </c>
      <c r="S76" s="829"/>
      <c r="T76" s="829"/>
      <c r="U76" s="829"/>
    </row>
    <row r="77" s="804" customFormat="1" ht="18" customHeight="1" spans="1:21">
      <c r="A77" s="801">
        <v>71</v>
      </c>
      <c r="B77" s="519" t="s">
        <v>501</v>
      </c>
      <c r="C77" s="826" t="s">
        <v>564</v>
      </c>
      <c r="D77" s="827">
        <v>5</v>
      </c>
      <c r="E77" s="797">
        <f t="shared" si="7"/>
        <v>63.8253255</v>
      </c>
      <c r="F77" s="797">
        <f t="shared" si="8"/>
        <v>49.7325</v>
      </c>
      <c r="G77" s="799">
        <v>25.3836</v>
      </c>
      <c r="H77" s="799">
        <v>11.8464</v>
      </c>
      <c r="I77" s="799">
        <v>2.1153</v>
      </c>
      <c r="J77" s="799">
        <v>7.3872</v>
      </c>
      <c r="K77" s="799">
        <v>3</v>
      </c>
      <c r="L77" s="799">
        <f t="shared" si="9"/>
        <v>14.0928255</v>
      </c>
      <c r="M77" s="799">
        <v>7.4772</v>
      </c>
      <c r="N77" s="799">
        <v>3.3443505</v>
      </c>
      <c r="O77" s="800">
        <v>3.271275</v>
      </c>
      <c r="P77" s="793">
        <v>213</v>
      </c>
      <c r="Q77" s="793">
        <v>301</v>
      </c>
      <c r="R77" s="519" t="s">
        <v>350</v>
      </c>
      <c r="S77" s="829"/>
      <c r="T77" s="829"/>
      <c r="U77" s="829"/>
    </row>
    <row r="78" s="804" customFormat="1" ht="18" customHeight="1" spans="1:21">
      <c r="A78" s="801">
        <v>72</v>
      </c>
      <c r="B78" s="519" t="s">
        <v>503</v>
      </c>
      <c r="C78" s="826" t="s">
        <v>565</v>
      </c>
      <c r="D78" s="827">
        <v>20</v>
      </c>
      <c r="E78" s="797">
        <f t="shared" si="7"/>
        <v>201.59092</v>
      </c>
      <c r="F78" s="797">
        <f t="shared" si="8"/>
        <v>158.5504</v>
      </c>
      <c r="G78" s="799">
        <v>68.3256</v>
      </c>
      <c r="H78" s="799">
        <v>43.4724</v>
      </c>
      <c r="I78" s="799">
        <v>5.3188</v>
      </c>
      <c r="J78" s="799">
        <v>26.7336</v>
      </c>
      <c r="K78" s="799">
        <v>14.7</v>
      </c>
      <c r="L78" s="799">
        <f t="shared" si="9"/>
        <v>43.04052</v>
      </c>
      <c r="M78" s="799">
        <v>23.016064</v>
      </c>
      <c r="N78" s="799">
        <v>9.954928</v>
      </c>
      <c r="O78" s="800">
        <v>10.069528</v>
      </c>
      <c r="P78" s="793">
        <v>201</v>
      </c>
      <c r="Q78" s="793">
        <v>301</v>
      </c>
      <c r="R78" s="519" t="s">
        <v>345</v>
      </c>
      <c r="S78" s="829"/>
      <c r="T78" s="829"/>
      <c r="U78" s="829"/>
    </row>
    <row r="79" s="804" customFormat="1" ht="18" customHeight="1" spans="1:21">
      <c r="A79" s="801">
        <v>73</v>
      </c>
      <c r="B79" s="519" t="s">
        <v>503</v>
      </c>
      <c r="C79" s="826" t="s">
        <v>566</v>
      </c>
      <c r="D79" s="827">
        <v>14</v>
      </c>
      <c r="E79" s="797">
        <f t="shared" si="7"/>
        <v>160.383925</v>
      </c>
      <c r="F79" s="797">
        <f t="shared" si="8"/>
        <v>125.1766</v>
      </c>
      <c r="G79" s="799">
        <v>62.8536</v>
      </c>
      <c r="H79" s="799">
        <v>31.1028</v>
      </c>
      <c r="I79" s="799">
        <v>5.2378</v>
      </c>
      <c r="J79" s="799">
        <v>17.2224</v>
      </c>
      <c r="K79" s="799">
        <v>8.76</v>
      </c>
      <c r="L79" s="799">
        <f t="shared" si="9"/>
        <v>35.207325</v>
      </c>
      <c r="M79" s="799">
        <v>18.626656</v>
      </c>
      <c r="N79" s="799">
        <v>8.431507</v>
      </c>
      <c r="O79" s="800">
        <v>8.149162</v>
      </c>
      <c r="P79" s="793">
        <v>201</v>
      </c>
      <c r="Q79" s="793">
        <v>301</v>
      </c>
      <c r="R79" s="519" t="s">
        <v>350</v>
      </c>
      <c r="S79" s="829"/>
      <c r="T79" s="829"/>
      <c r="U79" s="829"/>
    </row>
    <row r="80" s="804" customFormat="1" ht="18" customHeight="1" spans="1:21">
      <c r="A80" s="801">
        <v>74</v>
      </c>
      <c r="B80" s="519" t="s">
        <v>503</v>
      </c>
      <c r="C80" s="826" t="s">
        <v>567</v>
      </c>
      <c r="D80" s="827">
        <v>3</v>
      </c>
      <c r="E80" s="797">
        <f t="shared" si="7"/>
        <v>35.426996</v>
      </c>
      <c r="F80" s="797">
        <f t="shared" si="8"/>
        <v>27.6428</v>
      </c>
      <c r="G80" s="799">
        <v>13.5888</v>
      </c>
      <c r="H80" s="799">
        <v>6.93</v>
      </c>
      <c r="I80" s="799">
        <v>1.1324</v>
      </c>
      <c r="J80" s="799">
        <v>4.1916</v>
      </c>
      <c r="K80" s="799">
        <v>1.8</v>
      </c>
      <c r="L80" s="799">
        <f t="shared" si="9"/>
        <v>7.784196</v>
      </c>
      <c r="M80" s="799">
        <v>4.134848</v>
      </c>
      <c r="N80" s="799">
        <v>1.840352</v>
      </c>
      <c r="O80" s="800">
        <v>1.808996</v>
      </c>
      <c r="P80" s="793">
        <v>210</v>
      </c>
      <c r="Q80" s="793">
        <v>301</v>
      </c>
      <c r="R80" s="519" t="s">
        <v>350</v>
      </c>
      <c r="S80" s="829"/>
      <c r="T80" s="829"/>
      <c r="U80" s="829"/>
    </row>
    <row r="81" s="804" customFormat="1" ht="18" customHeight="1" spans="1:21">
      <c r="A81" s="801">
        <v>75</v>
      </c>
      <c r="B81" s="519" t="s">
        <v>503</v>
      </c>
      <c r="C81" s="826" t="s">
        <v>568</v>
      </c>
      <c r="D81" s="827">
        <v>4</v>
      </c>
      <c r="E81" s="797">
        <f t="shared" si="7"/>
        <v>52.0110365</v>
      </c>
      <c r="F81" s="797">
        <f t="shared" si="8"/>
        <v>40.5071</v>
      </c>
      <c r="G81" s="799">
        <v>20.8356</v>
      </c>
      <c r="H81" s="799">
        <v>9.6552</v>
      </c>
      <c r="I81" s="799">
        <v>1.7363</v>
      </c>
      <c r="J81" s="799">
        <v>5.88</v>
      </c>
      <c r="K81" s="799">
        <v>2.4</v>
      </c>
      <c r="L81" s="799">
        <f t="shared" si="9"/>
        <v>11.5039365</v>
      </c>
      <c r="M81" s="799">
        <v>6.097136</v>
      </c>
      <c r="N81" s="799">
        <v>2.7393035</v>
      </c>
      <c r="O81" s="800">
        <v>2.667497</v>
      </c>
      <c r="P81" s="793">
        <v>213</v>
      </c>
      <c r="Q81" s="793">
        <v>301</v>
      </c>
      <c r="R81" s="519" t="s">
        <v>350</v>
      </c>
      <c r="S81" s="829"/>
      <c r="T81" s="829"/>
      <c r="U81" s="829"/>
    </row>
    <row r="82" s="804" customFormat="1" ht="18" customHeight="1" spans="1:21">
      <c r="A82" s="801">
        <v>76</v>
      </c>
      <c r="B82" s="519" t="s">
        <v>505</v>
      </c>
      <c r="C82" s="826" t="s">
        <v>569</v>
      </c>
      <c r="D82" s="827">
        <v>22</v>
      </c>
      <c r="E82" s="797">
        <f t="shared" si="7"/>
        <v>236.5815015</v>
      </c>
      <c r="F82" s="797">
        <f t="shared" si="8"/>
        <v>185.7729</v>
      </c>
      <c r="G82" s="799">
        <v>83.1972</v>
      </c>
      <c r="H82" s="799">
        <v>49.2144</v>
      </c>
      <c r="I82" s="799">
        <v>6.7521</v>
      </c>
      <c r="J82" s="799">
        <v>30.3132</v>
      </c>
      <c r="K82" s="799">
        <v>16.296</v>
      </c>
      <c r="L82" s="799">
        <f t="shared" si="9"/>
        <v>50.8086015</v>
      </c>
      <c r="M82" s="799">
        <v>27.116304</v>
      </c>
      <c r="N82" s="799">
        <v>11.8289145</v>
      </c>
      <c r="O82" s="800">
        <v>11.863383</v>
      </c>
      <c r="P82" s="793">
        <v>201</v>
      </c>
      <c r="Q82" s="793">
        <v>301</v>
      </c>
      <c r="R82" s="519" t="s">
        <v>345</v>
      </c>
      <c r="S82" s="829"/>
      <c r="T82" s="829"/>
      <c r="U82" s="829"/>
    </row>
    <row r="83" s="804" customFormat="1" ht="18" customHeight="1" spans="1:21">
      <c r="A83" s="801">
        <v>77</v>
      </c>
      <c r="B83" s="519" t="s">
        <v>505</v>
      </c>
      <c r="C83" s="826" t="s">
        <v>570</v>
      </c>
      <c r="D83" s="827">
        <v>16</v>
      </c>
      <c r="E83" s="797">
        <f t="shared" si="7"/>
        <v>172.6586635</v>
      </c>
      <c r="F83" s="797">
        <f t="shared" si="8"/>
        <v>134.9989</v>
      </c>
      <c r="G83" s="799">
        <v>65.6628</v>
      </c>
      <c r="H83" s="799">
        <v>34.4112</v>
      </c>
      <c r="I83" s="799">
        <v>5.2909</v>
      </c>
      <c r="J83" s="799">
        <v>19.434</v>
      </c>
      <c r="K83" s="799">
        <v>10.2</v>
      </c>
      <c r="L83" s="799">
        <f t="shared" si="9"/>
        <v>37.6597635</v>
      </c>
      <c r="M83" s="799">
        <v>19.967824</v>
      </c>
      <c r="N83" s="799">
        <v>8.9560165</v>
      </c>
      <c r="O83" s="800">
        <v>8.735923</v>
      </c>
      <c r="P83" s="793">
        <v>201</v>
      </c>
      <c r="Q83" s="793">
        <v>301</v>
      </c>
      <c r="R83" s="519" t="s">
        <v>350</v>
      </c>
      <c r="S83" s="829"/>
      <c r="T83" s="829"/>
      <c r="U83" s="829"/>
    </row>
    <row r="84" s="804" customFormat="1" ht="18" customHeight="1" spans="1:21">
      <c r="A84" s="801">
        <v>78</v>
      </c>
      <c r="B84" s="519" t="s">
        <v>505</v>
      </c>
      <c r="C84" s="826" t="s">
        <v>571</v>
      </c>
      <c r="D84" s="827">
        <v>2</v>
      </c>
      <c r="E84" s="797">
        <f t="shared" si="7"/>
        <v>22.5716075</v>
      </c>
      <c r="F84" s="797">
        <f t="shared" si="8"/>
        <v>17.6177</v>
      </c>
      <c r="G84" s="799">
        <v>8.7036</v>
      </c>
      <c r="H84" s="799">
        <v>4.428</v>
      </c>
      <c r="I84" s="799">
        <v>0.7253</v>
      </c>
      <c r="J84" s="799">
        <v>2.5608</v>
      </c>
      <c r="K84" s="799">
        <v>1.2</v>
      </c>
      <c r="L84" s="799">
        <f t="shared" si="9"/>
        <v>4.9539075</v>
      </c>
      <c r="M84" s="799">
        <v>2.626832</v>
      </c>
      <c r="N84" s="799">
        <v>1.1778365</v>
      </c>
      <c r="O84" s="800">
        <v>1.149239</v>
      </c>
      <c r="P84" s="793">
        <v>210</v>
      </c>
      <c r="Q84" s="793">
        <v>301</v>
      </c>
      <c r="R84" s="519" t="s">
        <v>350</v>
      </c>
      <c r="S84" s="829"/>
      <c r="T84" s="829"/>
      <c r="U84" s="829"/>
    </row>
    <row r="85" s="804" customFormat="1" ht="18" customHeight="1" spans="1:21">
      <c r="A85" s="801">
        <v>79</v>
      </c>
      <c r="B85" s="519" t="s">
        <v>505</v>
      </c>
      <c r="C85" s="826" t="s">
        <v>572</v>
      </c>
      <c r="D85" s="827">
        <v>7</v>
      </c>
      <c r="E85" s="797">
        <f t="shared" si="7"/>
        <v>85.2823835</v>
      </c>
      <c r="F85" s="797">
        <f t="shared" si="8"/>
        <v>66.5069</v>
      </c>
      <c r="G85" s="799">
        <v>32.8092</v>
      </c>
      <c r="H85" s="799">
        <v>16.7496</v>
      </c>
      <c r="I85" s="799">
        <v>2.7341</v>
      </c>
      <c r="J85" s="799">
        <v>10.014</v>
      </c>
      <c r="K85" s="799">
        <v>4.2</v>
      </c>
      <c r="L85" s="799">
        <f t="shared" si="9"/>
        <v>18.7754835</v>
      </c>
      <c r="M85" s="799">
        <v>9.969104</v>
      </c>
      <c r="N85" s="799">
        <v>4.4448965</v>
      </c>
      <c r="O85" s="800">
        <v>4.361483</v>
      </c>
      <c r="P85" s="793">
        <v>213</v>
      </c>
      <c r="Q85" s="793">
        <v>301</v>
      </c>
      <c r="R85" s="519" t="s">
        <v>350</v>
      </c>
      <c r="S85" s="829"/>
      <c r="T85" s="829"/>
      <c r="U85" s="829"/>
    </row>
    <row r="86" s="804" customFormat="1" ht="18" customHeight="1" spans="1:21">
      <c r="A86" s="801">
        <v>80</v>
      </c>
      <c r="B86" s="519" t="s">
        <v>507</v>
      </c>
      <c r="C86" s="826" t="s">
        <v>573</v>
      </c>
      <c r="D86" s="827">
        <v>30</v>
      </c>
      <c r="E86" s="797">
        <f t="shared" si="7"/>
        <v>298.567395</v>
      </c>
      <c r="F86" s="797">
        <f t="shared" si="8"/>
        <v>234.7638</v>
      </c>
      <c r="G86" s="799">
        <v>102.48</v>
      </c>
      <c r="H86" s="799">
        <v>63.1656</v>
      </c>
      <c r="I86" s="799">
        <v>7.929</v>
      </c>
      <c r="J86" s="799">
        <v>39.6852</v>
      </c>
      <c r="K86" s="799">
        <v>21.504</v>
      </c>
      <c r="L86" s="799">
        <f t="shared" si="9"/>
        <v>63.803595</v>
      </c>
      <c r="M86" s="799">
        <v>34.121568</v>
      </c>
      <c r="N86" s="799">
        <v>14.753841</v>
      </c>
      <c r="O86" s="800">
        <v>14.928186</v>
      </c>
      <c r="P86" s="793">
        <v>201</v>
      </c>
      <c r="Q86" s="793">
        <v>301</v>
      </c>
      <c r="R86" s="519" t="s">
        <v>345</v>
      </c>
      <c r="S86" s="829"/>
      <c r="T86" s="829"/>
      <c r="U86" s="829"/>
    </row>
    <row r="87" s="804" customFormat="1" ht="18" customHeight="1" spans="1:21">
      <c r="A87" s="801">
        <v>81</v>
      </c>
      <c r="B87" s="519" t="s">
        <v>507</v>
      </c>
      <c r="C87" s="826" t="s">
        <v>574</v>
      </c>
      <c r="D87" s="827">
        <v>26</v>
      </c>
      <c r="E87" s="797">
        <f t="shared" si="7"/>
        <v>281.741639</v>
      </c>
      <c r="F87" s="797">
        <f t="shared" si="8"/>
        <v>220.3262</v>
      </c>
      <c r="G87" s="799">
        <v>104.1696</v>
      </c>
      <c r="H87" s="799">
        <v>57.2964</v>
      </c>
      <c r="I87" s="799">
        <v>8.4998</v>
      </c>
      <c r="J87" s="799">
        <v>34.2444</v>
      </c>
      <c r="K87" s="799">
        <v>16.116</v>
      </c>
      <c r="L87" s="799">
        <f t="shared" si="9"/>
        <v>61.415439</v>
      </c>
      <c r="M87" s="799">
        <v>32.673632</v>
      </c>
      <c r="N87" s="799">
        <v>14.447093</v>
      </c>
      <c r="O87" s="800">
        <v>14.294714</v>
      </c>
      <c r="P87" s="793">
        <v>201</v>
      </c>
      <c r="Q87" s="793">
        <v>301</v>
      </c>
      <c r="R87" s="519" t="s">
        <v>350</v>
      </c>
      <c r="S87" s="829"/>
      <c r="T87" s="829"/>
      <c r="U87" s="829"/>
    </row>
    <row r="88" s="804" customFormat="1" ht="18" customHeight="1" spans="1:21">
      <c r="A88" s="801">
        <v>82</v>
      </c>
      <c r="B88" s="519" t="s">
        <v>507</v>
      </c>
      <c r="C88" s="826" t="s">
        <v>575</v>
      </c>
      <c r="D88" s="827">
        <v>3</v>
      </c>
      <c r="E88" s="797">
        <f t="shared" si="7"/>
        <v>36.3674265</v>
      </c>
      <c r="F88" s="797">
        <f t="shared" si="8"/>
        <v>28.3623</v>
      </c>
      <c r="G88" s="799">
        <v>14.0724</v>
      </c>
      <c r="H88" s="799">
        <v>7.0584</v>
      </c>
      <c r="I88" s="799">
        <v>1.1727</v>
      </c>
      <c r="J88" s="799">
        <v>4.2588</v>
      </c>
      <c r="K88" s="799">
        <v>1.8</v>
      </c>
      <c r="L88" s="799">
        <f t="shared" si="9"/>
        <v>8.0051265</v>
      </c>
      <c r="M88" s="799">
        <v>4.249968</v>
      </c>
      <c r="N88" s="799">
        <v>1.8957975</v>
      </c>
      <c r="O88" s="800">
        <v>1.859361</v>
      </c>
      <c r="P88" s="793">
        <v>210</v>
      </c>
      <c r="Q88" s="793">
        <v>301</v>
      </c>
      <c r="R88" s="519" t="s">
        <v>350</v>
      </c>
      <c r="S88" s="829"/>
      <c r="T88" s="829"/>
      <c r="U88" s="829"/>
    </row>
    <row r="89" s="804" customFormat="1" ht="18" customHeight="1" spans="1:21">
      <c r="A89" s="801">
        <v>83</v>
      </c>
      <c r="B89" s="519" t="s">
        <v>507</v>
      </c>
      <c r="C89" s="826" t="s">
        <v>576</v>
      </c>
      <c r="D89" s="827">
        <v>9</v>
      </c>
      <c r="E89" s="797">
        <f t="shared" si="7"/>
        <v>110.6600215</v>
      </c>
      <c r="F89" s="797">
        <f t="shared" si="8"/>
        <v>86.2777</v>
      </c>
      <c r="G89" s="799">
        <v>43.0716</v>
      </c>
      <c r="H89" s="799">
        <v>21.3444</v>
      </c>
      <c r="I89" s="799">
        <v>3.5893</v>
      </c>
      <c r="J89" s="799">
        <v>12.8724</v>
      </c>
      <c r="K89" s="799">
        <v>5.4</v>
      </c>
      <c r="L89" s="799">
        <f t="shared" si="9"/>
        <v>24.3823215</v>
      </c>
      <c r="M89" s="799">
        <v>12.940432</v>
      </c>
      <c r="N89" s="799">
        <v>5.7804505</v>
      </c>
      <c r="O89" s="800">
        <v>5.661439</v>
      </c>
      <c r="P89" s="793">
        <v>213</v>
      </c>
      <c r="Q89" s="793">
        <v>301</v>
      </c>
      <c r="R89" s="519" t="s">
        <v>350</v>
      </c>
      <c r="S89" s="829"/>
      <c r="T89" s="829"/>
      <c r="U89" s="829"/>
    </row>
    <row r="90" s="804" customFormat="1" ht="18" customHeight="1" spans="1:21">
      <c r="A90" s="801">
        <v>84</v>
      </c>
      <c r="B90" s="519" t="s">
        <v>511</v>
      </c>
      <c r="C90" s="826" t="s">
        <v>577</v>
      </c>
      <c r="D90" s="827">
        <v>26</v>
      </c>
      <c r="E90" s="797">
        <f t="shared" si="7"/>
        <v>273.942609</v>
      </c>
      <c r="F90" s="797">
        <f t="shared" si="8"/>
        <v>215.295</v>
      </c>
      <c r="G90" s="799">
        <v>95.2152</v>
      </c>
      <c r="H90" s="799">
        <v>57.6456</v>
      </c>
      <c r="I90" s="799">
        <v>7.5726</v>
      </c>
      <c r="J90" s="799">
        <v>35.2656</v>
      </c>
      <c r="K90" s="799">
        <v>19.596</v>
      </c>
      <c r="L90" s="799">
        <f t="shared" si="9"/>
        <v>58.647609</v>
      </c>
      <c r="M90" s="799">
        <v>31.31184</v>
      </c>
      <c r="N90" s="799">
        <v>13.636839</v>
      </c>
      <c r="O90" s="800">
        <v>13.69893</v>
      </c>
      <c r="P90" s="793">
        <v>201</v>
      </c>
      <c r="Q90" s="793">
        <v>301</v>
      </c>
      <c r="R90" s="519" t="s">
        <v>345</v>
      </c>
      <c r="S90" s="829"/>
      <c r="T90" s="829"/>
      <c r="U90" s="829"/>
    </row>
    <row r="91" s="804" customFormat="1" ht="18" customHeight="1" spans="1:21">
      <c r="A91" s="801">
        <v>85</v>
      </c>
      <c r="B91" s="519" t="s">
        <v>511</v>
      </c>
      <c r="C91" s="826" t="s">
        <v>578</v>
      </c>
      <c r="D91" s="827">
        <v>30</v>
      </c>
      <c r="E91" s="797">
        <f t="shared" si="7"/>
        <v>330.2707775</v>
      </c>
      <c r="F91" s="797">
        <f t="shared" si="8"/>
        <v>258.2657</v>
      </c>
      <c r="G91" s="799">
        <v>122.778</v>
      </c>
      <c r="H91" s="799">
        <v>66.3024</v>
      </c>
      <c r="I91" s="799">
        <v>10.0505</v>
      </c>
      <c r="J91" s="799">
        <v>40.3428</v>
      </c>
      <c r="K91" s="799">
        <v>18.792</v>
      </c>
      <c r="L91" s="799">
        <f t="shared" si="9"/>
        <v>72.0050775</v>
      </c>
      <c r="M91" s="799">
        <v>38.315792</v>
      </c>
      <c r="N91" s="799">
        <v>16.9261265</v>
      </c>
      <c r="O91" s="800">
        <v>16.763159</v>
      </c>
      <c r="P91" s="793">
        <v>201</v>
      </c>
      <c r="Q91" s="793">
        <v>301</v>
      </c>
      <c r="R91" s="519" t="s">
        <v>350</v>
      </c>
      <c r="S91" s="829"/>
      <c r="T91" s="829"/>
      <c r="U91" s="829"/>
    </row>
    <row r="92" s="804" customFormat="1" ht="18" customHeight="1" spans="1:21">
      <c r="A92" s="801">
        <v>86</v>
      </c>
      <c r="B92" s="519" t="s">
        <v>511</v>
      </c>
      <c r="C92" s="826" t="s">
        <v>579</v>
      </c>
      <c r="D92" s="827">
        <v>5</v>
      </c>
      <c r="E92" s="797">
        <f t="shared" si="7"/>
        <v>59.1508275</v>
      </c>
      <c r="F92" s="797">
        <f t="shared" si="8"/>
        <v>46.1757</v>
      </c>
      <c r="G92" s="799">
        <v>22.5756</v>
      </c>
      <c r="H92" s="799">
        <v>11.688</v>
      </c>
      <c r="I92" s="799">
        <v>1.8813</v>
      </c>
      <c r="J92" s="799">
        <v>6.9108</v>
      </c>
      <c r="K92" s="799">
        <v>3.12</v>
      </c>
      <c r="L92" s="799">
        <f t="shared" si="9"/>
        <v>12.9751275</v>
      </c>
      <c r="M92" s="799">
        <v>6.888912</v>
      </c>
      <c r="N92" s="799">
        <v>3.0723165</v>
      </c>
      <c r="O92" s="800">
        <v>3.013899</v>
      </c>
      <c r="P92" s="793">
        <v>210</v>
      </c>
      <c r="Q92" s="793">
        <v>301</v>
      </c>
      <c r="R92" s="519" t="s">
        <v>350</v>
      </c>
      <c r="S92" s="829"/>
      <c r="T92" s="829"/>
      <c r="U92" s="829"/>
    </row>
    <row r="93" s="804" customFormat="1" ht="18" customHeight="1" spans="1:21">
      <c r="A93" s="801">
        <v>87</v>
      </c>
      <c r="B93" s="519" t="s">
        <v>511</v>
      </c>
      <c r="C93" s="826" t="s">
        <v>580</v>
      </c>
      <c r="D93" s="827">
        <v>4</v>
      </c>
      <c r="E93" s="797">
        <f t="shared" si="7"/>
        <v>51.3303045</v>
      </c>
      <c r="F93" s="797">
        <f t="shared" si="8"/>
        <v>39.9975</v>
      </c>
      <c r="G93" s="799">
        <v>20.25</v>
      </c>
      <c r="H93" s="799">
        <v>9.6552</v>
      </c>
      <c r="I93" s="799">
        <v>1.6875</v>
      </c>
      <c r="J93" s="799">
        <v>6.0048</v>
      </c>
      <c r="K93" s="799">
        <v>2.4</v>
      </c>
      <c r="L93" s="799">
        <f t="shared" si="9"/>
        <v>11.3328045</v>
      </c>
      <c r="M93" s="799">
        <v>6.0156</v>
      </c>
      <c r="N93" s="799">
        <v>2.6853795</v>
      </c>
      <c r="O93" s="800">
        <v>2.631825</v>
      </c>
      <c r="P93" s="793">
        <v>213</v>
      </c>
      <c r="Q93" s="793">
        <v>301</v>
      </c>
      <c r="R93" s="519" t="s">
        <v>350</v>
      </c>
      <c r="S93" s="829"/>
      <c r="T93" s="829"/>
      <c r="U93" s="829"/>
    </row>
    <row r="94" s="804" customFormat="1" ht="18" customHeight="1" spans="1:21">
      <c r="A94" s="801">
        <v>88</v>
      </c>
      <c r="B94" s="519" t="s">
        <v>509</v>
      </c>
      <c r="C94" s="826" t="s">
        <v>581</v>
      </c>
      <c r="D94" s="827">
        <v>43</v>
      </c>
      <c r="E94" s="797">
        <f t="shared" si="7"/>
        <v>471.0205675</v>
      </c>
      <c r="F94" s="797">
        <f t="shared" si="8"/>
        <v>369.4633</v>
      </c>
      <c r="G94" s="799">
        <v>169.7724</v>
      </c>
      <c r="H94" s="799">
        <v>96.444</v>
      </c>
      <c r="I94" s="799">
        <v>13.3717</v>
      </c>
      <c r="J94" s="799">
        <v>58.6392</v>
      </c>
      <c r="K94" s="799">
        <v>31.236</v>
      </c>
      <c r="L94" s="799">
        <f t="shared" si="9"/>
        <v>101.5572675</v>
      </c>
      <c r="M94" s="799">
        <v>54.116368</v>
      </c>
      <c r="N94" s="799">
        <v>23.7649885</v>
      </c>
      <c r="O94" s="800">
        <v>23.675911</v>
      </c>
      <c r="P94" s="793">
        <v>201</v>
      </c>
      <c r="Q94" s="793">
        <v>301</v>
      </c>
      <c r="R94" s="519" t="s">
        <v>345</v>
      </c>
      <c r="S94" s="829"/>
      <c r="T94" s="829"/>
      <c r="U94" s="829"/>
    </row>
    <row r="95" s="804" customFormat="1" ht="18" customHeight="1" spans="1:21">
      <c r="A95" s="801">
        <v>89</v>
      </c>
      <c r="B95" s="519" t="s">
        <v>509</v>
      </c>
      <c r="C95" s="826" t="s">
        <v>582</v>
      </c>
      <c r="D95" s="827">
        <v>29</v>
      </c>
      <c r="E95" s="797">
        <f t="shared" si="7"/>
        <v>363.319486</v>
      </c>
      <c r="F95" s="797">
        <f t="shared" si="8"/>
        <v>283.27</v>
      </c>
      <c r="G95" s="799">
        <v>144.2928</v>
      </c>
      <c r="H95" s="799">
        <v>67.2624</v>
      </c>
      <c r="I95" s="799">
        <v>12.0244</v>
      </c>
      <c r="J95" s="799">
        <v>41.8344</v>
      </c>
      <c r="K95" s="799">
        <v>17.856</v>
      </c>
      <c r="L95" s="799">
        <f t="shared" si="9"/>
        <v>80.049486</v>
      </c>
      <c r="M95" s="799">
        <v>42.46624</v>
      </c>
      <c r="N95" s="799">
        <v>19.004266</v>
      </c>
      <c r="O95" s="800">
        <v>18.57898</v>
      </c>
      <c r="P95" s="793">
        <v>201</v>
      </c>
      <c r="Q95" s="793">
        <v>301</v>
      </c>
      <c r="R95" s="519" t="s">
        <v>350</v>
      </c>
      <c r="S95" s="829"/>
      <c r="T95" s="829"/>
      <c r="U95" s="829"/>
    </row>
    <row r="96" s="804" customFormat="1" ht="18" customHeight="1" spans="1:21">
      <c r="A96" s="801">
        <v>90</v>
      </c>
      <c r="B96" s="519" t="s">
        <v>509</v>
      </c>
      <c r="C96" s="826" t="s">
        <v>583</v>
      </c>
      <c r="D96" s="827">
        <v>16</v>
      </c>
      <c r="E96" s="797">
        <f t="shared" si="7"/>
        <v>182.2028905</v>
      </c>
      <c r="F96" s="797">
        <f t="shared" si="8"/>
        <v>142.1491</v>
      </c>
      <c r="G96" s="799">
        <v>70.7412</v>
      </c>
      <c r="H96" s="799">
        <v>35.6952</v>
      </c>
      <c r="I96" s="799">
        <v>5.8951</v>
      </c>
      <c r="J96" s="799">
        <v>20.3016</v>
      </c>
      <c r="K96" s="799">
        <v>9.516</v>
      </c>
      <c r="L96" s="799">
        <f t="shared" si="9"/>
        <v>40.0537905</v>
      </c>
      <c r="M96" s="799">
        <v>21.221296</v>
      </c>
      <c r="N96" s="799">
        <v>9.5481775</v>
      </c>
      <c r="O96" s="800">
        <v>9.284317</v>
      </c>
      <c r="P96" s="793">
        <v>210</v>
      </c>
      <c r="Q96" s="793">
        <v>301</v>
      </c>
      <c r="R96" s="519" t="s">
        <v>350</v>
      </c>
      <c r="S96" s="829"/>
      <c r="T96" s="829"/>
      <c r="U96" s="829"/>
    </row>
    <row r="97" s="804" customFormat="1" ht="18" customHeight="1" spans="1:21">
      <c r="A97" s="801">
        <v>91</v>
      </c>
      <c r="B97" s="519" t="s">
        <v>509</v>
      </c>
      <c r="C97" s="826" t="s">
        <v>584</v>
      </c>
      <c r="D97" s="827">
        <v>13</v>
      </c>
      <c r="E97" s="797">
        <f t="shared" si="7"/>
        <v>166.7702385</v>
      </c>
      <c r="F97" s="797">
        <f t="shared" si="8"/>
        <v>129.9195</v>
      </c>
      <c r="G97" s="799">
        <v>66.3732</v>
      </c>
      <c r="H97" s="799">
        <v>31.1928</v>
      </c>
      <c r="I97" s="799">
        <v>5.5311</v>
      </c>
      <c r="J97" s="799">
        <v>19.0224</v>
      </c>
      <c r="K97" s="799">
        <v>7.8</v>
      </c>
      <c r="L97" s="799">
        <f t="shared" si="9"/>
        <v>36.8507385</v>
      </c>
      <c r="M97" s="799">
        <v>19.53912</v>
      </c>
      <c r="N97" s="799">
        <v>8.7632535</v>
      </c>
      <c r="O97" s="800">
        <v>8.548365</v>
      </c>
      <c r="P97" s="793">
        <v>213</v>
      </c>
      <c r="Q97" s="793">
        <v>301</v>
      </c>
      <c r="R97" s="519" t="s">
        <v>350</v>
      </c>
      <c r="S97" s="829"/>
      <c r="T97" s="829"/>
      <c r="U97" s="829"/>
    </row>
    <row r="98" s="804" customFormat="1" ht="18" customHeight="1" spans="1:21">
      <c r="A98" s="801">
        <v>92</v>
      </c>
      <c r="B98" s="519" t="s">
        <v>515</v>
      </c>
      <c r="C98" s="826" t="s">
        <v>585</v>
      </c>
      <c r="D98" s="827">
        <v>28</v>
      </c>
      <c r="E98" s="797">
        <f t="shared" si="7"/>
        <v>291.95296</v>
      </c>
      <c r="F98" s="797">
        <f t="shared" si="8"/>
        <v>229.4776</v>
      </c>
      <c r="G98" s="799">
        <v>100.5216</v>
      </c>
      <c r="H98" s="799">
        <v>62.0208</v>
      </c>
      <c r="I98" s="799">
        <v>7.9888</v>
      </c>
      <c r="J98" s="799">
        <v>38.0784</v>
      </c>
      <c r="K98" s="799">
        <v>20.868</v>
      </c>
      <c r="L98" s="799">
        <f t="shared" si="9"/>
        <v>62.47536</v>
      </c>
      <c r="M98" s="799">
        <v>33.377536</v>
      </c>
      <c r="N98" s="799">
        <v>14.495152</v>
      </c>
      <c r="O98" s="800">
        <v>14.602672</v>
      </c>
      <c r="P98" s="793">
        <v>201</v>
      </c>
      <c r="Q98" s="793">
        <v>301</v>
      </c>
      <c r="R98" s="519" t="s">
        <v>345</v>
      </c>
      <c r="S98" s="829"/>
      <c r="T98" s="829"/>
      <c r="U98" s="829"/>
    </row>
    <row r="99" s="804" customFormat="1" ht="18" customHeight="1" spans="1:21">
      <c r="A99" s="801">
        <v>93</v>
      </c>
      <c r="B99" s="519" t="s">
        <v>515</v>
      </c>
      <c r="C99" s="826" t="s">
        <v>586</v>
      </c>
      <c r="D99" s="827">
        <v>22</v>
      </c>
      <c r="E99" s="797">
        <f t="shared" si="7"/>
        <v>247.7487465</v>
      </c>
      <c r="F99" s="797">
        <f t="shared" si="8"/>
        <v>193.6779</v>
      </c>
      <c r="G99" s="799">
        <v>93.4884</v>
      </c>
      <c r="H99" s="799">
        <v>48.6396</v>
      </c>
      <c r="I99" s="799">
        <v>7.7907</v>
      </c>
      <c r="J99" s="799">
        <v>29.7672</v>
      </c>
      <c r="K99" s="799">
        <v>13.992</v>
      </c>
      <c r="L99" s="799">
        <f t="shared" si="9"/>
        <v>54.0708465</v>
      </c>
      <c r="M99" s="799">
        <v>28.749744</v>
      </c>
      <c r="N99" s="799">
        <v>12.7430895</v>
      </c>
      <c r="O99" s="800">
        <v>12.578013</v>
      </c>
      <c r="P99" s="793">
        <v>201</v>
      </c>
      <c r="Q99" s="793">
        <v>301</v>
      </c>
      <c r="R99" s="519" t="s">
        <v>350</v>
      </c>
      <c r="S99" s="829"/>
      <c r="T99" s="829"/>
      <c r="U99" s="829"/>
    </row>
    <row r="100" s="804" customFormat="1" ht="18" customHeight="1" spans="1:21">
      <c r="A100" s="801">
        <v>94</v>
      </c>
      <c r="B100" s="519" t="s">
        <v>515</v>
      </c>
      <c r="C100" s="826" t="s">
        <v>587</v>
      </c>
      <c r="D100" s="827">
        <v>1</v>
      </c>
      <c r="E100" s="797">
        <f t="shared" si="7"/>
        <v>12.125986</v>
      </c>
      <c r="F100" s="797">
        <f t="shared" si="8"/>
        <v>9.4456</v>
      </c>
      <c r="G100" s="799">
        <v>4.9872</v>
      </c>
      <c r="H100" s="799">
        <v>2.196</v>
      </c>
      <c r="I100" s="799">
        <v>0.4156</v>
      </c>
      <c r="J100" s="799">
        <v>1.2468</v>
      </c>
      <c r="K100" s="799">
        <v>0.6</v>
      </c>
      <c r="L100" s="799">
        <f t="shared" si="9"/>
        <v>2.680386</v>
      </c>
      <c r="M100" s="799">
        <v>1.415296</v>
      </c>
      <c r="N100" s="799">
        <v>0.645898</v>
      </c>
      <c r="O100" s="800">
        <v>0.619192</v>
      </c>
      <c r="P100" s="793">
        <v>210</v>
      </c>
      <c r="Q100" s="793">
        <v>301</v>
      </c>
      <c r="R100" s="519" t="s">
        <v>350</v>
      </c>
      <c r="S100" s="829"/>
      <c r="T100" s="829"/>
      <c r="U100" s="829"/>
    </row>
    <row r="101" s="804" customFormat="1" ht="18" customHeight="1" spans="1:21">
      <c r="A101" s="801">
        <v>95</v>
      </c>
      <c r="B101" s="519" t="s">
        <v>515</v>
      </c>
      <c r="C101" s="826" t="s">
        <v>588</v>
      </c>
      <c r="D101" s="827">
        <v>3</v>
      </c>
      <c r="E101" s="797">
        <f t="shared" si="7"/>
        <v>35.5333515</v>
      </c>
      <c r="F101" s="797">
        <f t="shared" si="8"/>
        <v>27.7281</v>
      </c>
      <c r="G101" s="799">
        <v>13.518</v>
      </c>
      <c r="H101" s="799">
        <v>7.0236</v>
      </c>
      <c r="I101" s="799">
        <v>1.1265</v>
      </c>
      <c r="J101" s="799">
        <v>4.26</v>
      </c>
      <c r="K101" s="799">
        <v>1.8</v>
      </c>
      <c r="L101" s="799">
        <f t="shared" si="9"/>
        <v>7.8052515</v>
      </c>
      <c r="M101" s="799">
        <v>4.148496</v>
      </c>
      <c r="N101" s="799">
        <v>1.8417885</v>
      </c>
      <c r="O101" s="800">
        <v>1.814967</v>
      </c>
      <c r="P101" s="793">
        <v>213</v>
      </c>
      <c r="Q101" s="793">
        <v>301</v>
      </c>
      <c r="R101" s="519" t="s">
        <v>350</v>
      </c>
      <c r="S101" s="829"/>
      <c r="T101" s="829"/>
      <c r="U101" s="829"/>
    </row>
    <row r="102" s="804" customFormat="1" ht="18" customHeight="1" spans="1:21">
      <c r="A102" s="801">
        <v>96</v>
      </c>
      <c r="B102" s="519" t="s">
        <v>513</v>
      </c>
      <c r="C102" s="826" t="s">
        <v>589</v>
      </c>
      <c r="D102" s="827">
        <v>22</v>
      </c>
      <c r="E102" s="797">
        <f t="shared" si="7"/>
        <v>237.941838</v>
      </c>
      <c r="F102" s="797">
        <f t="shared" si="8"/>
        <v>186.8484</v>
      </c>
      <c r="G102" s="799">
        <v>85.1856</v>
      </c>
      <c r="H102" s="799">
        <v>49.6572</v>
      </c>
      <c r="I102" s="799">
        <v>6.9048</v>
      </c>
      <c r="J102" s="799">
        <v>28.0128</v>
      </c>
      <c r="K102" s="799">
        <v>17.088</v>
      </c>
      <c r="L102" s="799">
        <f t="shared" si="9"/>
        <v>51.093438</v>
      </c>
      <c r="M102" s="799">
        <v>27.161664</v>
      </c>
      <c r="N102" s="799">
        <v>12.048546</v>
      </c>
      <c r="O102" s="800">
        <v>11.883228</v>
      </c>
      <c r="P102" s="793">
        <v>201</v>
      </c>
      <c r="Q102" s="793">
        <v>301</v>
      </c>
      <c r="R102" s="519" t="s">
        <v>345</v>
      </c>
      <c r="S102" s="829"/>
      <c r="T102" s="829"/>
      <c r="U102" s="829"/>
    </row>
    <row r="103" s="804" customFormat="1" ht="18" customHeight="1" spans="1:21">
      <c r="A103" s="801">
        <v>97</v>
      </c>
      <c r="B103" s="519" t="s">
        <v>513</v>
      </c>
      <c r="C103" s="826" t="s">
        <v>590</v>
      </c>
      <c r="D103" s="827">
        <v>23</v>
      </c>
      <c r="E103" s="797">
        <f t="shared" si="7"/>
        <v>243.5997715</v>
      </c>
      <c r="F103" s="797">
        <f t="shared" si="8"/>
        <v>190.5673</v>
      </c>
      <c r="G103" s="799">
        <v>89.3244</v>
      </c>
      <c r="H103" s="799">
        <v>50.3904</v>
      </c>
      <c r="I103" s="799">
        <v>7.4437</v>
      </c>
      <c r="J103" s="799">
        <v>29.0328</v>
      </c>
      <c r="K103" s="799">
        <v>14.376</v>
      </c>
      <c r="L103" s="799">
        <f t="shared" si="9"/>
        <v>53.0324715</v>
      </c>
      <c r="M103" s="799">
        <v>28.190608</v>
      </c>
      <c r="N103" s="799">
        <v>12.5084725</v>
      </c>
      <c r="O103" s="800">
        <v>12.333391</v>
      </c>
      <c r="P103" s="793">
        <v>201</v>
      </c>
      <c r="Q103" s="793">
        <v>301</v>
      </c>
      <c r="R103" s="519" t="s">
        <v>350</v>
      </c>
      <c r="S103" s="829"/>
      <c r="T103" s="829"/>
      <c r="U103" s="829"/>
    </row>
    <row r="104" s="804" customFormat="1" ht="18" customHeight="1" spans="1:21">
      <c r="A104" s="801">
        <v>98</v>
      </c>
      <c r="B104" s="519" t="s">
        <v>513</v>
      </c>
      <c r="C104" s="826" t="s">
        <v>591</v>
      </c>
      <c r="D104" s="827">
        <v>1</v>
      </c>
      <c r="E104" s="797">
        <f t="shared" si="7"/>
        <v>10.304221</v>
      </c>
      <c r="F104" s="797">
        <f t="shared" si="8"/>
        <v>8.0746</v>
      </c>
      <c r="G104" s="799">
        <v>3.7848</v>
      </c>
      <c r="H104" s="799">
        <v>2.0676</v>
      </c>
      <c r="I104" s="799">
        <v>0.3154</v>
      </c>
      <c r="J104" s="799">
        <v>1.2468</v>
      </c>
      <c r="K104" s="799">
        <v>0.66</v>
      </c>
      <c r="L104" s="799">
        <f t="shared" si="9"/>
        <v>2.229621</v>
      </c>
      <c r="M104" s="799">
        <v>1.186336</v>
      </c>
      <c r="N104" s="799">
        <v>0.524263</v>
      </c>
      <c r="O104" s="800">
        <v>0.519022</v>
      </c>
      <c r="P104" s="793">
        <v>210</v>
      </c>
      <c r="Q104" s="793">
        <v>301</v>
      </c>
      <c r="R104" s="519" t="s">
        <v>350</v>
      </c>
      <c r="S104" s="829"/>
      <c r="T104" s="829"/>
      <c r="U104" s="829"/>
    </row>
    <row r="105" s="804" customFormat="1" ht="18" customHeight="1" spans="1:21">
      <c r="A105" s="801">
        <v>99</v>
      </c>
      <c r="B105" s="519" t="s">
        <v>513</v>
      </c>
      <c r="C105" s="826" t="s">
        <v>592</v>
      </c>
      <c r="D105" s="827">
        <v>1</v>
      </c>
      <c r="E105" s="797">
        <f t="shared" si="7"/>
        <v>11.295169</v>
      </c>
      <c r="F105" s="797">
        <f t="shared" si="8"/>
        <v>8.8138</v>
      </c>
      <c r="G105" s="799">
        <v>4.404</v>
      </c>
      <c r="H105" s="799">
        <v>2.196</v>
      </c>
      <c r="I105" s="799">
        <v>0.367</v>
      </c>
      <c r="J105" s="799">
        <v>1.2468</v>
      </c>
      <c r="K105" s="799">
        <v>0.6</v>
      </c>
      <c r="L105" s="799">
        <f t="shared" si="9"/>
        <v>2.481369</v>
      </c>
      <c r="M105" s="799">
        <v>1.314208</v>
      </c>
      <c r="N105" s="799">
        <v>0.592195</v>
      </c>
      <c r="O105" s="800">
        <v>0.574966</v>
      </c>
      <c r="P105" s="793">
        <v>213</v>
      </c>
      <c r="Q105" s="793">
        <v>301</v>
      </c>
      <c r="R105" s="519" t="s">
        <v>350</v>
      </c>
      <c r="S105" s="829"/>
      <c r="T105" s="829"/>
      <c r="U105" s="829"/>
    </row>
    <row r="106" spans="1:21">
      <c r="E106" s="830"/>
      <c r="F106" s="830"/>
      <c r="G106" s="830"/>
      <c r="H106" s="830"/>
      <c r="I106" s="830"/>
      <c r="J106" s="830"/>
      <c r="K106" s="830"/>
    </row>
  </sheetData>
  <autoFilter xmlns:etc="http://www.wps.cn/officeDocument/2017/etCustomData" ref="A1:R106" etc:filterBottomFollowUsedRange="0">
    <extLst/>
  </autoFilter>
  <mergeCells count="14">
    <mergeCell ref="A1:C1"/>
    <mergeCell ref="A2:Q2"/>
    <mergeCell ref="A3:C3"/>
    <mergeCell ref="Q3:R3"/>
    <mergeCell ref="F4:K4"/>
    <mergeCell ref="L4:O4"/>
    <mergeCell ref="A4:A5"/>
    <mergeCell ref="B4:B5"/>
    <mergeCell ref="C4:C5"/>
    <mergeCell ref="D4:D5"/>
    <mergeCell ref="E4:E5"/>
    <mergeCell ref="P4:P5"/>
    <mergeCell ref="Q4:Q5"/>
    <mergeCell ref="R4:R5"/>
  </mergeCells>
  <pageMargins left="0.590277777777778" right="0.590277777777778" top="1" bottom="1" header="0.5" footer="0.5"/>
  <pageSetup paperSize="9" scale="70" firstPageNumber="16" fitToHeight="0" orientation="landscape" useFirstPageNumber="1"/>
  <headerFooter>
    <oddFooter>&amp;C&amp;14&amp;P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6"/>
  <sheetViews>
    <sheetView topLeftCell="A20" workbookViewId="0">
      <selection activeCell="I41" sqref="I41"/>
    </sheetView>
  </sheetViews>
  <sheetFormatPr defaultColWidth="9.14285714285714" defaultRowHeight="12.75"/>
  <cols>
    <col min="1" max="1" width="6.42857142857143" style="778" customWidth="1"/>
    <col min="2" max="2" width="27.5714285714286" customWidth="1"/>
    <col min="3" max="3" width="8.28571428571429" style="778" customWidth="1"/>
    <col min="4" max="5" width="9.28571428571429" style="778" customWidth="1"/>
    <col min="6" max="6" width="9.85714285714286" style="778" customWidth="1"/>
    <col min="7" max="7" width="9.56190476190476" style="778" customWidth="1"/>
    <col min="8" max="8" width="10.1428571428571" style="778" customWidth="1"/>
    <col min="9" max="10" width="9.56190476190476" style="778" customWidth="1"/>
    <col min="11" max="11" width="10.1428571428571" style="779" customWidth="1"/>
    <col min="12" max="12" width="10.4285714285714" style="779" customWidth="1"/>
    <col min="13" max="13" width="12.8571428571429" style="779" customWidth="1"/>
    <col min="14" max="14" width="11.6952380952381" style="779" customWidth="1"/>
    <col min="15" max="15" width="8.42857142857143" customWidth="1"/>
    <col min="16" max="16" width="9.14285714285714" customWidth="1"/>
    <col min="17" max="17" width="9.85714285714286" customWidth="1"/>
    <col min="18" max="18" width="9.14285714285714" hidden="1" customWidth="1"/>
  </cols>
  <sheetData>
    <row r="1" s="68" customFormat="1" spans="1:18">
      <c r="A1" s="606" t="s">
        <v>593</v>
      </c>
      <c r="B1" s="780"/>
      <c r="C1" s="780"/>
      <c r="D1" s="780"/>
      <c r="E1" s="780"/>
      <c r="F1" s="780"/>
      <c r="G1" s="780"/>
      <c r="H1" s="780"/>
      <c r="I1" s="780"/>
      <c r="J1" s="780"/>
      <c r="K1" s="780"/>
      <c r="L1" s="780"/>
      <c r="M1" s="780"/>
      <c r="N1" s="780"/>
      <c r="O1" s="780"/>
      <c r="P1" s="780"/>
      <c r="Q1" s="780"/>
    </row>
    <row r="2" s="68" customFormat="1" ht="35.1" customHeight="1" spans="1:18">
      <c r="A2" s="781" t="s">
        <v>594</v>
      </c>
      <c r="B2" s="781"/>
      <c r="C2" s="781"/>
      <c r="D2" s="781"/>
      <c r="E2" s="781"/>
      <c r="F2" s="781"/>
      <c r="G2" s="781"/>
      <c r="H2" s="781"/>
      <c r="I2" s="781"/>
      <c r="J2" s="781"/>
      <c r="K2" s="781"/>
      <c r="L2" s="781"/>
      <c r="M2" s="781"/>
      <c r="N2" s="781"/>
      <c r="O2" s="781"/>
      <c r="P2" s="781"/>
      <c r="Q2" s="781"/>
    </row>
    <row r="3" s="777" customFormat="1" ht="21.95" customHeight="1" spans="1:18">
      <c r="A3" s="782" t="s">
        <v>78</v>
      </c>
      <c r="B3" s="783"/>
      <c r="C3" s="784"/>
      <c r="D3" s="784"/>
      <c r="E3" s="785"/>
      <c r="F3" s="786"/>
      <c r="G3" s="784"/>
      <c r="H3" s="784"/>
      <c r="I3" s="784"/>
      <c r="J3" s="784"/>
      <c r="K3" s="784"/>
      <c r="L3" s="784"/>
      <c r="M3" s="784"/>
      <c r="N3" s="784"/>
      <c r="O3" s="784"/>
      <c r="P3" s="787" t="s">
        <v>328</v>
      </c>
      <c r="Q3" s="787"/>
    </row>
    <row r="4" ht="17.1" customHeight="1" spans="1:18">
      <c r="A4" s="519" t="s">
        <v>79</v>
      </c>
      <c r="B4" s="788" t="s">
        <v>330</v>
      </c>
      <c r="C4" s="637" t="s">
        <v>331</v>
      </c>
      <c r="D4" s="637" t="s">
        <v>283</v>
      </c>
      <c r="E4" s="637" t="s">
        <v>332</v>
      </c>
      <c r="F4" s="637"/>
      <c r="G4" s="637"/>
      <c r="H4" s="637"/>
      <c r="I4" s="637"/>
      <c r="J4" s="637"/>
      <c r="K4" s="789" t="s">
        <v>333</v>
      </c>
      <c r="L4" s="790"/>
      <c r="M4" s="790"/>
      <c r="N4" s="790"/>
      <c r="O4" s="791" t="s">
        <v>248</v>
      </c>
      <c r="P4" s="791" t="s">
        <v>249</v>
      </c>
      <c r="Q4" s="791" t="s">
        <v>329</v>
      </c>
      <c r="R4" s="68"/>
    </row>
    <row r="5" ht="24" spans="1:18">
      <c r="A5" s="519"/>
      <c r="B5" s="792"/>
      <c r="C5" s="637"/>
      <c r="D5" s="793"/>
      <c r="E5" s="637" t="s">
        <v>334</v>
      </c>
      <c r="F5" s="789" t="s">
        <v>335</v>
      </c>
      <c r="G5" s="789" t="s">
        <v>336</v>
      </c>
      <c r="H5" s="789" t="s">
        <v>337</v>
      </c>
      <c r="I5" s="789" t="s">
        <v>338</v>
      </c>
      <c r="J5" s="794" t="s">
        <v>339</v>
      </c>
      <c r="K5" s="795" t="s">
        <v>334</v>
      </c>
      <c r="L5" s="796" t="s">
        <v>340</v>
      </c>
      <c r="M5" s="796" t="s">
        <v>341</v>
      </c>
      <c r="N5" s="796" t="s">
        <v>342</v>
      </c>
      <c r="O5" s="791"/>
      <c r="P5" s="791"/>
      <c r="Q5" s="791"/>
      <c r="R5" s="68"/>
    </row>
    <row r="6" ht="15" customHeight="1" spans="1:18">
      <c r="A6" s="519"/>
      <c r="B6" s="792"/>
      <c r="C6" s="637">
        <f>SUM(C7:C96)</f>
        <v>7530</v>
      </c>
      <c r="D6" s="797">
        <f>SUM(D7:D96)</f>
        <v>66026.062031</v>
      </c>
      <c r="E6" s="797">
        <f t="shared" ref="C6:N6" si="0">SUM(E7:E96)</f>
        <v>50249.783</v>
      </c>
      <c r="F6" s="797">
        <f t="shared" si="0"/>
        <v>34183.1808</v>
      </c>
      <c r="G6" s="797">
        <f t="shared" si="0"/>
        <v>15157.4748</v>
      </c>
      <c r="H6" s="797">
        <f t="shared" si="0"/>
        <v>568.139</v>
      </c>
      <c r="I6" s="797">
        <f t="shared" si="0"/>
        <v>239.1684</v>
      </c>
      <c r="J6" s="797">
        <f t="shared" si="0"/>
        <v>101.82</v>
      </c>
      <c r="K6" s="797">
        <f t="shared" si="0"/>
        <v>15776.279031</v>
      </c>
      <c r="L6" s="797">
        <f t="shared" si="0"/>
        <v>8023.67408</v>
      </c>
      <c r="M6" s="797">
        <f t="shared" si="0"/>
        <v>4242.247541</v>
      </c>
      <c r="N6" s="797">
        <f t="shared" si="0"/>
        <v>3510.35741</v>
      </c>
      <c r="O6" s="637"/>
      <c r="P6" s="637"/>
      <c r="Q6" s="637"/>
      <c r="R6" s="68"/>
    </row>
    <row r="7" s="68" customFormat="1" ht="15" customHeight="1" spans="1:18">
      <c r="A7" s="793">
        <v>1</v>
      </c>
      <c r="B7" s="798" t="s">
        <v>595</v>
      </c>
      <c r="C7" s="685">
        <v>110</v>
      </c>
      <c r="D7" s="797">
        <f>E7+K7</f>
        <v>1519.025557</v>
      </c>
      <c r="E7" s="797">
        <f>F7+G7+H7+I7+J7</f>
        <v>1182.2422</v>
      </c>
      <c r="F7" s="799">
        <v>628.9464</v>
      </c>
      <c r="G7" s="799">
        <v>266.418</v>
      </c>
      <c r="H7" s="799">
        <v>52.4122</v>
      </c>
      <c r="I7" s="799">
        <v>166.2336</v>
      </c>
      <c r="J7" s="799">
        <v>68.232</v>
      </c>
      <c r="K7" s="799">
        <f>L7+M7+N7</f>
        <v>336.783357</v>
      </c>
      <c r="L7" s="799">
        <v>178.241632</v>
      </c>
      <c r="M7" s="799">
        <v>80.561011</v>
      </c>
      <c r="N7" s="800">
        <v>77.980714</v>
      </c>
      <c r="O7" s="637">
        <v>205</v>
      </c>
      <c r="P7" s="637">
        <v>301</v>
      </c>
      <c r="Q7" s="637" t="s">
        <v>345</v>
      </c>
      <c r="R7" s="68">
        <v>95</v>
      </c>
    </row>
    <row r="8" ht="15" customHeight="1" spans="1:18">
      <c r="A8" s="801">
        <v>2</v>
      </c>
      <c r="B8" s="798" t="s">
        <v>596</v>
      </c>
      <c r="C8" s="802">
        <v>6</v>
      </c>
      <c r="D8" s="797">
        <f t="shared" ref="D8:D39" si="1">E8+K8</f>
        <v>80.0083575</v>
      </c>
      <c r="E8" s="797">
        <f t="shared" ref="E8:E39" si="2">F8+G8+H8+I8+J8</f>
        <v>61.4025</v>
      </c>
      <c r="F8" s="799">
        <v>35.6076</v>
      </c>
      <c r="G8" s="799">
        <v>14.1696</v>
      </c>
      <c r="H8" s="799">
        <v>2.9673</v>
      </c>
      <c r="I8" s="799">
        <v>8.658</v>
      </c>
      <c r="J8" s="799">
        <v>0</v>
      </c>
      <c r="K8" s="799">
        <f t="shared" ref="K8:K39" si="3">L8+M8+N8</f>
        <v>18.6058575</v>
      </c>
      <c r="L8" s="799">
        <v>9.8244</v>
      </c>
      <c r="M8" s="799">
        <v>4.4832825</v>
      </c>
      <c r="N8" s="800">
        <v>4.298175</v>
      </c>
      <c r="O8" s="637">
        <v>205</v>
      </c>
      <c r="P8" s="637">
        <v>301</v>
      </c>
      <c r="Q8" s="637" t="s">
        <v>350</v>
      </c>
      <c r="R8" s="68">
        <v>6</v>
      </c>
    </row>
    <row r="9" ht="15" customHeight="1" spans="1:18">
      <c r="A9" s="801">
        <v>3</v>
      </c>
      <c r="B9" s="798" t="s">
        <v>597</v>
      </c>
      <c r="C9" s="802">
        <v>40</v>
      </c>
      <c r="D9" s="797">
        <f t="shared" si="1"/>
        <v>573.558038</v>
      </c>
      <c r="E9" s="797">
        <f t="shared" si="2"/>
        <v>441.4244</v>
      </c>
      <c r="F9" s="799">
        <v>250.0224</v>
      </c>
      <c r="G9" s="799">
        <v>101.682</v>
      </c>
      <c r="H9" s="799">
        <v>20.8352</v>
      </c>
      <c r="I9" s="799">
        <v>64.2768</v>
      </c>
      <c r="J9" s="799">
        <v>4.608</v>
      </c>
      <c r="K9" s="799">
        <f t="shared" si="3"/>
        <v>132.133638</v>
      </c>
      <c r="L9" s="799">
        <v>69.890624</v>
      </c>
      <c r="M9" s="799">
        <v>31.665866</v>
      </c>
      <c r="N9" s="800">
        <v>30.577148</v>
      </c>
      <c r="O9" s="637">
        <v>205</v>
      </c>
      <c r="P9" s="637">
        <v>301</v>
      </c>
      <c r="Q9" s="637" t="s">
        <v>350</v>
      </c>
      <c r="R9" s="68">
        <v>36</v>
      </c>
    </row>
    <row r="10" ht="15" customHeight="1" spans="1:18">
      <c r="A10" s="801">
        <v>4</v>
      </c>
      <c r="B10" s="798" t="s">
        <v>598</v>
      </c>
      <c r="C10" s="802">
        <v>241</v>
      </c>
      <c r="D10" s="797">
        <f t="shared" si="1"/>
        <v>2378.524042</v>
      </c>
      <c r="E10" s="797">
        <f t="shared" si="2"/>
        <v>1812.4228</v>
      </c>
      <c r="F10" s="799">
        <v>1142.6208</v>
      </c>
      <c r="G10" s="799">
        <v>564.3936</v>
      </c>
      <c r="H10" s="799">
        <v>90.1324</v>
      </c>
      <c r="I10" s="799">
        <v>0</v>
      </c>
      <c r="J10" s="799">
        <v>15.276</v>
      </c>
      <c r="K10" s="799">
        <f t="shared" si="3"/>
        <v>566.101242</v>
      </c>
      <c r="L10" s="799">
        <v>287.543488</v>
      </c>
      <c r="M10" s="799">
        <v>152.757478</v>
      </c>
      <c r="N10" s="800">
        <v>125.800276</v>
      </c>
      <c r="O10" s="637">
        <v>205</v>
      </c>
      <c r="P10" s="637">
        <v>301</v>
      </c>
      <c r="Q10" s="637" t="s">
        <v>350</v>
      </c>
      <c r="R10" s="68">
        <v>229</v>
      </c>
    </row>
    <row r="11" ht="15" customHeight="1" spans="1:18">
      <c r="A11" s="801">
        <v>5</v>
      </c>
      <c r="B11" s="798" t="s">
        <v>599</v>
      </c>
      <c r="C11" s="802">
        <v>427</v>
      </c>
      <c r="D11" s="797">
        <f t="shared" si="1"/>
        <v>4609.4028775</v>
      </c>
      <c r="E11" s="797">
        <f t="shared" si="2"/>
        <v>3506.5285</v>
      </c>
      <c r="F11" s="799">
        <v>2273.8476</v>
      </c>
      <c r="G11" s="799">
        <v>1039.7256</v>
      </c>
      <c r="H11" s="799">
        <v>187.6153</v>
      </c>
      <c r="I11" s="799">
        <v>0</v>
      </c>
      <c r="J11" s="799">
        <v>5.34</v>
      </c>
      <c r="K11" s="799">
        <f t="shared" si="3"/>
        <v>1102.8743775</v>
      </c>
      <c r="L11" s="799">
        <v>560.19016</v>
      </c>
      <c r="M11" s="799">
        <v>297.6010225</v>
      </c>
      <c r="N11" s="800">
        <v>245.083195</v>
      </c>
      <c r="O11" s="637">
        <v>205</v>
      </c>
      <c r="P11" s="637">
        <v>301</v>
      </c>
      <c r="Q11" s="637" t="s">
        <v>350</v>
      </c>
      <c r="R11" s="68">
        <v>388</v>
      </c>
    </row>
    <row r="12" ht="15" customHeight="1" spans="1:18">
      <c r="A12" s="801">
        <v>6</v>
      </c>
      <c r="B12" s="798" t="s">
        <v>600</v>
      </c>
      <c r="C12" s="802">
        <v>142</v>
      </c>
      <c r="D12" s="797">
        <f t="shared" si="1"/>
        <v>1579.7153855</v>
      </c>
      <c r="E12" s="797">
        <f t="shared" si="2"/>
        <v>1202.2157</v>
      </c>
      <c r="F12" s="799">
        <v>789.7356</v>
      </c>
      <c r="G12" s="799">
        <v>343.8348</v>
      </c>
      <c r="H12" s="799">
        <v>64.8413</v>
      </c>
      <c r="I12" s="799">
        <v>0</v>
      </c>
      <c r="J12" s="799">
        <v>3.804</v>
      </c>
      <c r="K12" s="799">
        <f t="shared" si="3"/>
        <v>377.4996855</v>
      </c>
      <c r="L12" s="799">
        <v>191.745872</v>
      </c>
      <c r="M12" s="799">
        <v>101.8649945</v>
      </c>
      <c r="N12" s="800">
        <v>83.888819</v>
      </c>
      <c r="O12" s="637">
        <v>205</v>
      </c>
      <c r="P12" s="637">
        <v>301</v>
      </c>
      <c r="Q12" s="637" t="s">
        <v>350</v>
      </c>
      <c r="R12" s="68">
        <v>144</v>
      </c>
    </row>
    <row r="13" ht="15" customHeight="1" spans="1:18">
      <c r="A13" s="801">
        <v>7</v>
      </c>
      <c r="B13" s="798" t="s">
        <v>601</v>
      </c>
      <c r="C13" s="802">
        <v>148</v>
      </c>
      <c r="D13" s="797">
        <f t="shared" si="1"/>
        <v>1465.1673585</v>
      </c>
      <c r="E13" s="797">
        <f t="shared" si="2"/>
        <v>1114.5579</v>
      </c>
      <c r="F13" s="799">
        <v>708.8292</v>
      </c>
      <c r="G13" s="799">
        <v>348.0996</v>
      </c>
      <c r="H13" s="799">
        <v>56.1171</v>
      </c>
      <c r="I13" s="799">
        <v>0</v>
      </c>
      <c r="J13" s="799">
        <v>1.512</v>
      </c>
      <c r="K13" s="799">
        <f t="shared" si="3"/>
        <v>350.6094585</v>
      </c>
      <c r="L13" s="799">
        <v>178.087344</v>
      </c>
      <c r="M13" s="799">
        <v>94.6089015</v>
      </c>
      <c r="N13" s="800">
        <v>77.913213</v>
      </c>
      <c r="O13" s="637">
        <v>205</v>
      </c>
      <c r="P13" s="637">
        <v>301</v>
      </c>
      <c r="Q13" s="637" t="s">
        <v>350</v>
      </c>
      <c r="R13" s="68">
        <v>139</v>
      </c>
    </row>
    <row r="14" ht="15" customHeight="1" spans="1:18">
      <c r="A14" s="801">
        <v>8</v>
      </c>
      <c r="B14" s="798" t="s">
        <v>602</v>
      </c>
      <c r="C14" s="802">
        <v>75</v>
      </c>
      <c r="D14" s="797">
        <f t="shared" si="1"/>
        <v>712.6595225</v>
      </c>
      <c r="E14" s="797">
        <f t="shared" si="2"/>
        <v>542.1275</v>
      </c>
      <c r="F14" s="799">
        <v>343.6644</v>
      </c>
      <c r="G14" s="799">
        <v>171.5904</v>
      </c>
      <c r="H14" s="799">
        <v>26.1167</v>
      </c>
      <c r="I14" s="799">
        <v>0</v>
      </c>
      <c r="J14" s="799">
        <v>0.756</v>
      </c>
      <c r="K14" s="799">
        <f t="shared" si="3"/>
        <v>170.5320225</v>
      </c>
      <c r="L14" s="799">
        <v>86.61944</v>
      </c>
      <c r="M14" s="799">
        <v>46.0165775</v>
      </c>
      <c r="N14" s="800">
        <v>37.896005</v>
      </c>
      <c r="O14" s="637">
        <v>205</v>
      </c>
      <c r="P14" s="637">
        <v>301</v>
      </c>
      <c r="Q14" s="637" t="s">
        <v>350</v>
      </c>
      <c r="R14" s="68">
        <v>62</v>
      </c>
    </row>
    <row r="15" ht="15" customHeight="1" spans="1:18">
      <c r="A15" s="801">
        <v>9</v>
      </c>
      <c r="B15" s="798" t="s">
        <v>603</v>
      </c>
      <c r="C15" s="802">
        <v>109</v>
      </c>
      <c r="D15" s="797">
        <f t="shared" si="1"/>
        <v>993.547541</v>
      </c>
      <c r="E15" s="797">
        <f t="shared" si="2"/>
        <v>755.9174</v>
      </c>
      <c r="F15" s="799">
        <v>471.0696</v>
      </c>
      <c r="G15" s="799">
        <v>248.13</v>
      </c>
      <c r="H15" s="799">
        <v>35.1818</v>
      </c>
      <c r="I15" s="799">
        <v>0</v>
      </c>
      <c r="J15" s="799">
        <v>1.536</v>
      </c>
      <c r="K15" s="799">
        <f t="shared" si="3"/>
        <v>237.630141</v>
      </c>
      <c r="L15" s="799">
        <v>120.701024</v>
      </c>
      <c r="M15" s="799">
        <v>64.122419</v>
      </c>
      <c r="N15" s="800">
        <v>52.806698</v>
      </c>
      <c r="O15" s="637">
        <v>205</v>
      </c>
      <c r="P15" s="637">
        <v>301</v>
      </c>
      <c r="Q15" s="637" t="s">
        <v>350</v>
      </c>
      <c r="R15" s="68">
        <v>90</v>
      </c>
    </row>
    <row r="16" ht="15" customHeight="1" spans="1:18">
      <c r="A16" s="801">
        <v>10</v>
      </c>
      <c r="B16" s="798" t="s">
        <v>604</v>
      </c>
      <c r="C16" s="802">
        <v>100</v>
      </c>
      <c r="D16" s="797">
        <f t="shared" si="1"/>
        <v>854.1694275</v>
      </c>
      <c r="E16" s="797">
        <f t="shared" si="2"/>
        <v>649.5585</v>
      </c>
      <c r="F16" s="799">
        <v>383.0364</v>
      </c>
      <c r="G16" s="799">
        <v>234.6024</v>
      </c>
      <c r="H16" s="799">
        <v>31.9197</v>
      </c>
      <c r="I16" s="799">
        <v>0</v>
      </c>
      <c r="J16" s="799">
        <v>0</v>
      </c>
      <c r="K16" s="799">
        <f t="shared" si="3"/>
        <v>204.6109275</v>
      </c>
      <c r="L16" s="799">
        <v>103.92936</v>
      </c>
      <c r="M16" s="799">
        <v>55.2124725</v>
      </c>
      <c r="N16" s="800">
        <v>45.469095</v>
      </c>
      <c r="O16" s="637">
        <v>205</v>
      </c>
      <c r="P16" s="637">
        <v>301</v>
      </c>
      <c r="Q16" s="637" t="s">
        <v>350</v>
      </c>
      <c r="R16" s="68">
        <v>103</v>
      </c>
    </row>
    <row r="17" ht="15" customHeight="1" spans="1:18">
      <c r="A17" s="801">
        <v>11</v>
      </c>
      <c r="B17" s="798" t="s">
        <v>605</v>
      </c>
      <c r="C17" s="802">
        <v>81</v>
      </c>
      <c r="D17" s="797">
        <f t="shared" si="1"/>
        <v>721.046586</v>
      </c>
      <c r="E17" s="797">
        <f t="shared" si="2"/>
        <v>548.3244</v>
      </c>
      <c r="F17" s="799">
        <v>405.1116</v>
      </c>
      <c r="G17" s="799">
        <v>143.2128</v>
      </c>
      <c r="H17" s="799">
        <v>0</v>
      </c>
      <c r="I17" s="799">
        <v>0</v>
      </c>
      <c r="J17" s="799">
        <v>0</v>
      </c>
      <c r="K17" s="799">
        <f t="shared" si="3"/>
        <v>172.722186</v>
      </c>
      <c r="L17" s="799">
        <v>87.731904</v>
      </c>
      <c r="M17" s="799">
        <v>46.607574</v>
      </c>
      <c r="N17" s="800">
        <v>38.382708</v>
      </c>
      <c r="O17" s="637">
        <v>205</v>
      </c>
      <c r="P17" s="637">
        <v>301</v>
      </c>
      <c r="Q17" s="637" t="s">
        <v>350</v>
      </c>
      <c r="R17" s="68">
        <v>81</v>
      </c>
    </row>
    <row r="18" ht="15" customHeight="1" spans="1:18">
      <c r="A18" s="801">
        <v>12</v>
      </c>
      <c r="B18" s="798" t="s">
        <v>606</v>
      </c>
      <c r="C18" s="802">
        <v>161</v>
      </c>
      <c r="D18" s="797">
        <f t="shared" si="1"/>
        <v>1420.741254</v>
      </c>
      <c r="E18" s="797">
        <f t="shared" si="2"/>
        <v>1080.4116</v>
      </c>
      <c r="F18" s="799">
        <v>791.3064</v>
      </c>
      <c r="G18" s="799">
        <v>289.1052</v>
      </c>
      <c r="H18" s="799">
        <v>0</v>
      </c>
      <c r="I18" s="799">
        <v>0</v>
      </c>
      <c r="J18" s="799">
        <v>0</v>
      </c>
      <c r="K18" s="799">
        <f t="shared" si="3"/>
        <v>340.329654</v>
      </c>
      <c r="L18" s="799">
        <v>172.865856</v>
      </c>
      <c r="M18" s="799">
        <v>91.834986</v>
      </c>
      <c r="N18" s="800">
        <v>75.628812</v>
      </c>
      <c r="O18" s="637">
        <v>205</v>
      </c>
      <c r="P18" s="637">
        <v>301</v>
      </c>
      <c r="Q18" s="637" t="s">
        <v>350</v>
      </c>
      <c r="R18" s="68">
        <v>146</v>
      </c>
    </row>
    <row r="19" ht="15" customHeight="1" spans="1:18">
      <c r="A19" s="801">
        <v>13</v>
      </c>
      <c r="B19" s="798" t="s">
        <v>607</v>
      </c>
      <c r="C19" s="802">
        <v>103</v>
      </c>
      <c r="D19" s="797">
        <f t="shared" si="1"/>
        <v>942.75243</v>
      </c>
      <c r="E19" s="797">
        <f t="shared" si="2"/>
        <v>716.922</v>
      </c>
      <c r="F19" s="799">
        <v>534.0672</v>
      </c>
      <c r="G19" s="799">
        <v>182.8548</v>
      </c>
      <c r="H19" s="799">
        <v>0</v>
      </c>
      <c r="I19" s="799">
        <v>0</v>
      </c>
      <c r="J19" s="799">
        <v>0</v>
      </c>
      <c r="K19" s="799">
        <f t="shared" si="3"/>
        <v>225.83043</v>
      </c>
      <c r="L19" s="799">
        <v>114.70752</v>
      </c>
      <c r="M19" s="799">
        <v>60.93837</v>
      </c>
      <c r="N19" s="800">
        <v>50.18454</v>
      </c>
      <c r="O19" s="637">
        <v>205</v>
      </c>
      <c r="P19" s="637">
        <v>301</v>
      </c>
      <c r="Q19" s="637" t="s">
        <v>350</v>
      </c>
      <c r="R19" s="68">
        <v>93</v>
      </c>
    </row>
    <row r="20" ht="15" customHeight="1" spans="1:18">
      <c r="A20" s="801">
        <v>14</v>
      </c>
      <c r="B20" s="798" t="s">
        <v>608</v>
      </c>
      <c r="C20" s="802">
        <v>96</v>
      </c>
      <c r="D20" s="797">
        <f t="shared" si="1"/>
        <v>865.073802</v>
      </c>
      <c r="E20" s="797">
        <f t="shared" si="2"/>
        <v>657.8508</v>
      </c>
      <c r="F20" s="799">
        <v>488.13</v>
      </c>
      <c r="G20" s="799">
        <v>169.7208</v>
      </c>
      <c r="H20" s="799">
        <v>0</v>
      </c>
      <c r="I20" s="799">
        <v>0</v>
      </c>
      <c r="J20" s="799">
        <v>0</v>
      </c>
      <c r="K20" s="799">
        <f t="shared" si="3"/>
        <v>207.223002</v>
      </c>
      <c r="L20" s="799">
        <v>105.256128</v>
      </c>
      <c r="M20" s="799">
        <v>55.917318</v>
      </c>
      <c r="N20" s="800">
        <v>46.049556</v>
      </c>
      <c r="O20" s="637">
        <v>205</v>
      </c>
      <c r="P20" s="637">
        <v>301</v>
      </c>
      <c r="Q20" s="637" t="s">
        <v>350</v>
      </c>
      <c r="R20" s="68">
        <v>93</v>
      </c>
    </row>
    <row r="21" ht="15" customHeight="1" spans="1:18">
      <c r="A21" s="801">
        <v>15</v>
      </c>
      <c r="B21" s="798" t="s">
        <v>609</v>
      </c>
      <c r="C21" s="802">
        <v>128</v>
      </c>
      <c r="D21" s="797">
        <f t="shared" si="1"/>
        <v>1194.555468</v>
      </c>
      <c r="E21" s="797">
        <f t="shared" si="2"/>
        <v>908.4072</v>
      </c>
      <c r="F21" s="799">
        <v>682.0128</v>
      </c>
      <c r="G21" s="799">
        <v>226.3944</v>
      </c>
      <c r="H21" s="799">
        <v>0</v>
      </c>
      <c r="I21" s="799">
        <v>0</v>
      </c>
      <c r="J21" s="799">
        <v>0</v>
      </c>
      <c r="K21" s="799">
        <f t="shared" si="3"/>
        <v>286.148268</v>
      </c>
      <c r="L21" s="799">
        <v>145.345152</v>
      </c>
      <c r="M21" s="799">
        <v>77.214612</v>
      </c>
      <c r="N21" s="800">
        <v>63.588504</v>
      </c>
      <c r="O21" s="637">
        <v>205</v>
      </c>
      <c r="P21" s="637">
        <v>301</v>
      </c>
      <c r="Q21" s="637" t="s">
        <v>350</v>
      </c>
      <c r="R21" s="68">
        <v>121</v>
      </c>
    </row>
    <row r="22" ht="15" customHeight="1" spans="1:18">
      <c r="A22" s="801">
        <v>16</v>
      </c>
      <c r="B22" s="798" t="s">
        <v>610</v>
      </c>
      <c r="C22" s="802">
        <v>157</v>
      </c>
      <c r="D22" s="797">
        <f t="shared" si="1"/>
        <v>1452.02037</v>
      </c>
      <c r="E22" s="797">
        <f t="shared" si="2"/>
        <v>1104.198</v>
      </c>
      <c r="F22" s="799">
        <v>824.1216</v>
      </c>
      <c r="G22" s="799">
        <v>280.0764</v>
      </c>
      <c r="H22" s="799">
        <v>0</v>
      </c>
      <c r="I22" s="799">
        <v>0</v>
      </c>
      <c r="J22" s="799">
        <v>0</v>
      </c>
      <c r="K22" s="799">
        <f t="shared" si="3"/>
        <v>347.82237</v>
      </c>
      <c r="L22" s="799">
        <v>176.67168</v>
      </c>
      <c r="M22" s="799">
        <v>93.85683</v>
      </c>
      <c r="N22" s="800">
        <v>77.29386</v>
      </c>
      <c r="O22" s="637">
        <v>205</v>
      </c>
      <c r="P22" s="637">
        <v>301</v>
      </c>
      <c r="Q22" s="637" t="s">
        <v>350</v>
      </c>
      <c r="R22" s="68">
        <v>164</v>
      </c>
    </row>
    <row r="23" ht="15" customHeight="1" spans="1:18">
      <c r="A23" s="801">
        <v>17</v>
      </c>
      <c r="B23" s="798" t="s">
        <v>611</v>
      </c>
      <c r="C23" s="802">
        <v>33</v>
      </c>
      <c r="D23" s="797">
        <f t="shared" si="1"/>
        <v>324.911778</v>
      </c>
      <c r="E23" s="797">
        <f t="shared" si="2"/>
        <v>247.0812</v>
      </c>
      <c r="F23" s="799">
        <v>188.202</v>
      </c>
      <c r="G23" s="799">
        <v>58.8792</v>
      </c>
      <c r="H23" s="799">
        <v>0</v>
      </c>
      <c r="I23" s="799">
        <v>0</v>
      </c>
      <c r="J23" s="799">
        <v>0</v>
      </c>
      <c r="K23" s="799">
        <f t="shared" si="3"/>
        <v>77.830578</v>
      </c>
      <c r="L23" s="799">
        <v>39.532992</v>
      </c>
      <c r="M23" s="799">
        <v>21.001902</v>
      </c>
      <c r="N23" s="800">
        <v>17.295684</v>
      </c>
      <c r="O23" s="637">
        <v>205</v>
      </c>
      <c r="P23" s="637">
        <v>301</v>
      </c>
      <c r="Q23" s="637" t="s">
        <v>350</v>
      </c>
      <c r="R23" s="68">
        <v>37</v>
      </c>
    </row>
    <row r="24" ht="15" customHeight="1" spans="1:18">
      <c r="A24" s="801">
        <v>18</v>
      </c>
      <c r="B24" s="798" t="s">
        <v>612</v>
      </c>
      <c r="C24" s="802">
        <v>46</v>
      </c>
      <c r="D24" s="797">
        <f t="shared" si="1"/>
        <v>418.318332</v>
      </c>
      <c r="E24" s="797">
        <f t="shared" si="2"/>
        <v>318.1128</v>
      </c>
      <c r="F24" s="799">
        <v>237.0048</v>
      </c>
      <c r="G24" s="799">
        <v>81.108</v>
      </c>
      <c r="H24" s="799">
        <v>0</v>
      </c>
      <c r="I24" s="799">
        <v>0</v>
      </c>
      <c r="J24" s="799">
        <v>0</v>
      </c>
      <c r="K24" s="799">
        <f t="shared" si="3"/>
        <v>100.205532</v>
      </c>
      <c r="L24" s="799">
        <v>50.898048</v>
      </c>
      <c r="M24" s="799">
        <v>27.039588</v>
      </c>
      <c r="N24" s="800">
        <v>22.267896</v>
      </c>
      <c r="O24" s="637">
        <v>205</v>
      </c>
      <c r="P24" s="637">
        <v>301</v>
      </c>
      <c r="Q24" s="637" t="s">
        <v>350</v>
      </c>
      <c r="R24" s="68">
        <v>49</v>
      </c>
    </row>
    <row r="25" ht="15" customHeight="1" spans="1:18">
      <c r="A25" s="801">
        <v>19</v>
      </c>
      <c r="B25" s="798" t="s">
        <v>613</v>
      </c>
      <c r="C25" s="802">
        <v>37</v>
      </c>
      <c r="D25" s="797">
        <f t="shared" si="1"/>
        <v>310.741338</v>
      </c>
      <c r="E25" s="797">
        <f t="shared" si="2"/>
        <v>236.3052</v>
      </c>
      <c r="F25" s="799">
        <v>170.8512</v>
      </c>
      <c r="G25" s="799">
        <v>65.454</v>
      </c>
      <c r="H25" s="799">
        <v>0</v>
      </c>
      <c r="I25" s="799">
        <v>0</v>
      </c>
      <c r="J25" s="799">
        <v>0</v>
      </c>
      <c r="K25" s="799">
        <f t="shared" si="3"/>
        <v>74.436138</v>
      </c>
      <c r="L25" s="799">
        <v>37.808832</v>
      </c>
      <c r="M25" s="799">
        <v>20.085942</v>
      </c>
      <c r="N25" s="800">
        <v>16.541364</v>
      </c>
      <c r="O25" s="637">
        <v>205</v>
      </c>
      <c r="P25" s="637">
        <v>301</v>
      </c>
      <c r="Q25" s="637" t="s">
        <v>350</v>
      </c>
      <c r="R25" s="68">
        <v>36</v>
      </c>
    </row>
    <row r="26" ht="15" customHeight="1" spans="1:18">
      <c r="A26" s="801">
        <v>20</v>
      </c>
      <c r="B26" s="798" t="s">
        <v>614</v>
      </c>
      <c r="C26" s="802">
        <v>14</v>
      </c>
      <c r="D26" s="797">
        <f t="shared" si="1"/>
        <v>125.346852</v>
      </c>
      <c r="E26" s="797">
        <f t="shared" si="2"/>
        <v>95.3208</v>
      </c>
      <c r="F26" s="799">
        <v>70.278</v>
      </c>
      <c r="G26" s="799">
        <v>25.0428</v>
      </c>
      <c r="H26" s="799">
        <v>0</v>
      </c>
      <c r="I26" s="799">
        <v>0</v>
      </c>
      <c r="J26" s="799">
        <v>0</v>
      </c>
      <c r="K26" s="799">
        <f t="shared" si="3"/>
        <v>30.026052</v>
      </c>
      <c r="L26" s="799">
        <v>15.251328</v>
      </c>
      <c r="M26" s="799">
        <v>8.102268</v>
      </c>
      <c r="N26" s="800">
        <v>6.672456</v>
      </c>
      <c r="O26" s="637">
        <v>205</v>
      </c>
      <c r="P26" s="637">
        <v>301</v>
      </c>
      <c r="Q26" s="637" t="s">
        <v>350</v>
      </c>
      <c r="R26" s="68">
        <v>13</v>
      </c>
    </row>
    <row r="27" ht="15" customHeight="1" spans="1:18">
      <c r="A27" s="801">
        <v>21</v>
      </c>
      <c r="B27" s="798" t="s">
        <v>615</v>
      </c>
      <c r="C27" s="802">
        <v>176</v>
      </c>
      <c r="D27" s="797">
        <f t="shared" si="1"/>
        <v>1472.736354</v>
      </c>
      <c r="E27" s="797">
        <f t="shared" si="2"/>
        <v>1119.9516</v>
      </c>
      <c r="F27" s="799">
        <v>785.784</v>
      </c>
      <c r="G27" s="799">
        <v>334.1676</v>
      </c>
      <c r="H27" s="799">
        <v>0</v>
      </c>
      <c r="I27" s="799">
        <v>0</v>
      </c>
      <c r="J27" s="799">
        <v>0</v>
      </c>
      <c r="K27" s="799">
        <f t="shared" si="3"/>
        <v>352.784754</v>
      </c>
      <c r="L27" s="799">
        <v>179.192256</v>
      </c>
      <c r="M27" s="799">
        <v>95.195886</v>
      </c>
      <c r="N27" s="800">
        <v>78.396612</v>
      </c>
      <c r="O27" s="637">
        <v>205</v>
      </c>
      <c r="P27" s="637">
        <v>301</v>
      </c>
      <c r="Q27" s="637" t="s">
        <v>350</v>
      </c>
      <c r="R27" s="68">
        <v>113</v>
      </c>
    </row>
    <row r="28" ht="15" customHeight="1" spans="1:18">
      <c r="A28" s="801">
        <v>22</v>
      </c>
      <c r="B28" s="798" t="s">
        <v>616</v>
      </c>
      <c r="C28" s="802">
        <v>101</v>
      </c>
      <c r="D28" s="797">
        <f t="shared" si="1"/>
        <v>863.912394</v>
      </c>
      <c r="E28" s="797">
        <f t="shared" si="2"/>
        <v>656.9676</v>
      </c>
      <c r="F28" s="799">
        <v>465.6612</v>
      </c>
      <c r="G28" s="799">
        <v>191.3064</v>
      </c>
      <c r="H28" s="799">
        <v>0</v>
      </c>
      <c r="I28" s="799">
        <v>0</v>
      </c>
      <c r="J28" s="799">
        <v>0</v>
      </c>
      <c r="K28" s="799">
        <f t="shared" si="3"/>
        <v>206.944794</v>
      </c>
      <c r="L28" s="799">
        <v>105.114816</v>
      </c>
      <c r="M28" s="799">
        <v>55.842246</v>
      </c>
      <c r="N28" s="800">
        <v>45.987732</v>
      </c>
      <c r="O28" s="637">
        <v>205</v>
      </c>
      <c r="P28" s="637">
        <v>301</v>
      </c>
      <c r="Q28" s="637" t="s">
        <v>350</v>
      </c>
      <c r="R28" s="68">
        <v>103</v>
      </c>
    </row>
    <row r="29" ht="15" customHeight="1" spans="1:18">
      <c r="A29" s="801">
        <v>23</v>
      </c>
      <c r="B29" s="798" t="s">
        <v>617</v>
      </c>
      <c r="C29" s="802">
        <v>159</v>
      </c>
      <c r="D29" s="797">
        <f t="shared" si="1"/>
        <v>1268.527374</v>
      </c>
      <c r="E29" s="797">
        <f t="shared" si="2"/>
        <v>964.6596</v>
      </c>
      <c r="F29" s="799">
        <v>666.1836</v>
      </c>
      <c r="G29" s="799">
        <v>298.476</v>
      </c>
      <c r="H29" s="799">
        <v>0</v>
      </c>
      <c r="I29" s="799">
        <v>0</v>
      </c>
      <c r="J29" s="799">
        <v>0</v>
      </c>
      <c r="K29" s="799">
        <f t="shared" si="3"/>
        <v>303.867774</v>
      </c>
      <c r="L29" s="799">
        <v>154.345536</v>
      </c>
      <c r="M29" s="799">
        <v>81.996066</v>
      </c>
      <c r="N29" s="800">
        <v>67.526172</v>
      </c>
      <c r="O29" s="637">
        <v>205</v>
      </c>
      <c r="P29" s="637">
        <v>301</v>
      </c>
      <c r="Q29" s="637" t="s">
        <v>350</v>
      </c>
      <c r="R29" s="68">
        <v>153</v>
      </c>
    </row>
    <row r="30" ht="15" customHeight="1" spans="1:18">
      <c r="A30" s="801">
        <v>24</v>
      </c>
      <c r="B30" s="798" t="s">
        <v>618</v>
      </c>
      <c r="C30" s="802">
        <v>25</v>
      </c>
      <c r="D30" s="797">
        <f t="shared" si="1"/>
        <v>209.962368</v>
      </c>
      <c r="E30" s="797">
        <f t="shared" si="2"/>
        <v>159.6672</v>
      </c>
      <c r="F30" s="799">
        <v>108.4584</v>
      </c>
      <c r="G30" s="799">
        <v>51.2088</v>
      </c>
      <c r="H30" s="799">
        <v>0</v>
      </c>
      <c r="I30" s="799">
        <v>0</v>
      </c>
      <c r="J30" s="799">
        <v>0</v>
      </c>
      <c r="K30" s="799">
        <f t="shared" si="3"/>
        <v>50.295168</v>
      </c>
      <c r="L30" s="799">
        <v>25.546752</v>
      </c>
      <c r="M30" s="799">
        <v>13.571712</v>
      </c>
      <c r="N30" s="800">
        <v>11.176704</v>
      </c>
      <c r="O30" s="637">
        <v>205</v>
      </c>
      <c r="P30" s="637">
        <v>301</v>
      </c>
      <c r="Q30" s="637" t="s">
        <v>350</v>
      </c>
      <c r="R30" s="68">
        <v>25</v>
      </c>
    </row>
    <row r="31" ht="15" customHeight="1" spans="1:18">
      <c r="A31" s="801">
        <v>25</v>
      </c>
      <c r="B31" s="798" t="s">
        <v>619</v>
      </c>
      <c r="C31" s="802">
        <v>56</v>
      </c>
      <c r="D31" s="797">
        <f t="shared" si="1"/>
        <v>444.410562</v>
      </c>
      <c r="E31" s="797">
        <f t="shared" si="2"/>
        <v>337.9548</v>
      </c>
      <c r="F31" s="799">
        <v>224.5392</v>
      </c>
      <c r="G31" s="799">
        <v>113.4156</v>
      </c>
      <c r="H31" s="799">
        <v>0</v>
      </c>
      <c r="I31" s="799">
        <v>0</v>
      </c>
      <c r="J31" s="799">
        <v>0</v>
      </c>
      <c r="K31" s="799">
        <f t="shared" si="3"/>
        <v>106.455762</v>
      </c>
      <c r="L31" s="799">
        <v>54.072768</v>
      </c>
      <c r="M31" s="799">
        <v>28.726158</v>
      </c>
      <c r="N31" s="800">
        <v>23.656836</v>
      </c>
      <c r="O31" s="637">
        <v>205</v>
      </c>
      <c r="P31" s="637">
        <v>301</v>
      </c>
      <c r="Q31" s="637" t="s">
        <v>350</v>
      </c>
      <c r="R31" s="68">
        <v>54</v>
      </c>
    </row>
    <row r="32" ht="15" customHeight="1" spans="1:18">
      <c r="A32" s="801">
        <v>26</v>
      </c>
      <c r="B32" s="798" t="s">
        <v>620</v>
      </c>
      <c r="C32" s="802">
        <v>81</v>
      </c>
      <c r="D32" s="797">
        <f t="shared" si="1"/>
        <v>730.899618</v>
      </c>
      <c r="E32" s="797">
        <f t="shared" si="2"/>
        <v>555.8172</v>
      </c>
      <c r="F32" s="799">
        <v>388.5888</v>
      </c>
      <c r="G32" s="799">
        <v>167.2284</v>
      </c>
      <c r="H32" s="799">
        <v>0</v>
      </c>
      <c r="I32" s="799">
        <v>0</v>
      </c>
      <c r="J32" s="799">
        <v>0</v>
      </c>
      <c r="K32" s="799">
        <f t="shared" si="3"/>
        <v>175.082418</v>
      </c>
      <c r="L32" s="799">
        <v>88.930752</v>
      </c>
      <c r="M32" s="799">
        <v>47.244462</v>
      </c>
      <c r="N32" s="800">
        <v>38.907204</v>
      </c>
      <c r="O32" s="637">
        <v>205</v>
      </c>
      <c r="P32" s="637">
        <v>301</v>
      </c>
      <c r="Q32" s="637" t="s">
        <v>350</v>
      </c>
      <c r="R32" s="68">
        <v>89</v>
      </c>
    </row>
    <row r="33" ht="15" customHeight="1" spans="1:18">
      <c r="A33" s="801">
        <v>28</v>
      </c>
      <c r="B33" s="798" t="s">
        <v>621</v>
      </c>
      <c r="C33" s="802">
        <v>81</v>
      </c>
      <c r="D33" s="797">
        <f t="shared" si="1"/>
        <v>729.760302</v>
      </c>
      <c r="E33" s="797">
        <f t="shared" si="2"/>
        <v>554.9508</v>
      </c>
      <c r="F33" s="799">
        <v>399.3504</v>
      </c>
      <c r="G33" s="799">
        <v>155.6004</v>
      </c>
      <c r="H33" s="799">
        <v>0</v>
      </c>
      <c r="I33" s="799">
        <v>0</v>
      </c>
      <c r="J33" s="799">
        <v>0</v>
      </c>
      <c r="K33" s="799">
        <f t="shared" si="3"/>
        <v>174.809502</v>
      </c>
      <c r="L33" s="799">
        <v>88.792128</v>
      </c>
      <c r="M33" s="799">
        <v>47.170818</v>
      </c>
      <c r="N33" s="800">
        <v>38.846556</v>
      </c>
      <c r="O33" s="637">
        <v>205</v>
      </c>
      <c r="P33" s="637">
        <v>301</v>
      </c>
      <c r="Q33" s="637" t="s">
        <v>350</v>
      </c>
      <c r="R33" s="68">
        <v>64</v>
      </c>
    </row>
    <row r="34" ht="15" customHeight="1" spans="1:18">
      <c r="A34" s="801">
        <v>29</v>
      </c>
      <c r="B34" s="798" t="s">
        <v>622</v>
      </c>
      <c r="C34" s="802">
        <v>124</v>
      </c>
      <c r="D34" s="797">
        <f t="shared" si="1"/>
        <v>1042.684014</v>
      </c>
      <c r="E34" s="797">
        <f t="shared" si="2"/>
        <v>792.9156</v>
      </c>
      <c r="F34" s="799">
        <v>558.5304</v>
      </c>
      <c r="G34" s="799">
        <v>234.3852</v>
      </c>
      <c r="H34" s="799">
        <v>0</v>
      </c>
      <c r="I34" s="799">
        <v>0</v>
      </c>
      <c r="J34" s="799">
        <v>0</v>
      </c>
      <c r="K34" s="799">
        <f t="shared" si="3"/>
        <v>249.768414</v>
      </c>
      <c r="L34" s="799">
        <v>126.866496</v>
      </c>
      <c r="M34" s="799">
        <v>67.397826</v>
      </c>
      <c r="N34" s="800">
        <v>55.504092</v>
      </c>
      <c r="O34" s="637">
        <v>205</v>
      </c>
      <c r="P34" s="637">
        <v>301</v>
      </c>
      <c r="Q34" s="637" t="s">
        <v>350</v>
      </c>
      <c r="R34" s="68">
        <v>83</v>
      </c>
    </row>
    <row r="35" ht="15" customHeight="1" spans="1:18">
      <c r="A35" s="801">
        <v>30</v>
      </c>
      <c r="B35" s="798" t="s">
        <v>623</v>
      </c>
      <c r="C35" s="802">
        <v>44</v>
      </c>
      <c r="D35" s="797">
        <f t="shared" si="1"/>
        <v>356.282418</v>
      </c>
      <c r="E35" s="797">
        <f t="shared" si="2"/>
        <v>270.9372</v>
      </c>
      <c r="F35" s="799">
        <v>182.256</v>
      </c>
      <c r="G35" s="799">
        <v>88.6812</v>
      </c>
      <c r="H35" s="799">
        <v>0</v>
      </c>
      <c r="I35" s="799">
        <v>0</v>
      </c>
      <c r="J35" s="799">
        <v>0</v>
      </c>
      <c r="K35" s="799">
        <f t="shared" si="3"/>
        <v>85.345218</v>
      </c>
      <c r="L35" s="799">
        <v>43.349952</v>
      </c>
      <c r="M35" s="799">
        <v>23.029662</v>
      </c>
      <c r="N35" s="800">
        <v>18.965604</v>
      </c>
      <c r="O35" s="637">
        <v>205</v>
      </c>
      <c r="P35" s="637">
        <v>301</v>
      </c>
      <c r="Q35" s="637" t="s">
        <v>350</v>
      </c>
      <c r="R35" s="68">
        <v>126</v>
      </c>
    </row>
    <row r="36" ht="15" customHeight="1" spans="1:18">
      <c r="A36" s="801">
        <v>31</v>
      </c>
      <c r="B36" s="798" t="s">
        <v>624</v>
      </c>
      <c r="C36" s="802">
        <v>78</v>
      </c>
      <c r="D36" s="797">
        <f t="shared" si="1"/>
        <v>655.928838</v>
      </c>
      <c r="E36" s="797">
        <f t="shared" si="2"/>
        <v>498.8052</v>
      </c>
      <c r="F36" s="799">
        <v>339.9108</v>
      </c>
      <c r="G36" s="799">
        <v>158.8944</v>
      </c>
      <c r="H36" s="799">
        <v>0</v>
      </c>
      <c r="I36" s="799">
        <v>0</v>
      </c>
      <c r="J36" s="799">
        <v>0</v>
      </c>
      <c r="K36" s="799">
        <f t="shared" si="3"/>
        <v>157.123638</v>
      </c>
      <c r="L36" s="799">
        <v>79.808832</v>
      </c>
      <c r="M36" s="799">
        <v>42.398442</v>
      </c>
      <c r="N36" s="800">
        <v>34.916364</v>
      </c>
      <c r="O36" s="637">
        <v>205</v>
      </c>
      <c r="P36" s="637">
        <v>301</v>
      </c>
      <c r="Q36" s="637" t="s">
        <v>350</v>
      </c>
      <c r="R36" s="68">
        <v>41</v>
      </c>
    </row>
    <row r="37" ht="15" customHeight="1" spans="1:18">
      <c r="A37" s="801">
        <v>32</v>
      </c>
      <c r="B37" s="798" t="s">
        <v>625</v>
      </c>
      <c r="C37" s="802">
        <v>51</v>
      </c>
      <c r="D37" s="797">
        <f t="shared" si="1"/>
        <v>483.663312</v>
      </c>
      <c r="E37" s="797">
        <f t="shared" si="2"/>
        <v>367.8048</v>
      </c>
      <c r="F37" s="799">
        <v>268.41</v>
      </c>
      <c r="G37" s="799">
        <v>99.3948</v>
      </c>
      <c r="H37" s="799">
        <v>0</v>
      </c>
      <c r="I37" s="799">
        <v>0</v>
      </c>
      <c r="J37" s="799">
        <v>0</v>
      </c>
      <c r="K37" s="799">
        <f t="shared" si="3"/>
        <v>115.858512</v>
      </c>
      <c r="L37" s="799">
        <v>58.848768</v>
      </c>
      <c r="M37" s="799">
        <v>31.263408</v>
      </c>
      <c r="N37" s="800">
        <v>25.746336</v>
      </c>
      <c r="O37" s="637">
        <v>205</v>
      </c>
      <c r="P37" s="637">
        <v>301</v>
      </c>
      <c r="Q37" s="637" t="s">
        <v>350</v>
      </c>
      <c r="R37" s="68">
        <v>88</v>
      </c>
    </row>
    <row r="38" ht="15" customHeight="1" spans="1:18">
      <c r="A38" s="801">
        <v>33</v>
      </c>
      <c r="B38" s="798" t="s">
        <v>626</v>
      </c>
      <c r="C38" s="802">
        <v>29</v>
      </c>
      <c r="D38" s="797">
        <f t="shared" si="1"/>
        <v>235.620648</v>
      </c>
      <c r="E38" s="797">
        <f t="shared" si="2"/>
        <v>179.1792</v>
      </c>
      <c r="F38" s="799">
        <v>120.5784</v>
      </c>
      <c r="G38" s="799">
        <v>58.6008</v>
      </c>
      <c r="H38" s="799">
        <v>0</v>
      </c>
      <c r="I38" s="799">
        <v>0</v>
      </c>
      <c r="J38" s="799">
        <v>0</v>
      </c>
      <c r="K38" s="799">
        <f t="shared" si="3"/>
        <v>56.441448</v>
      </c>
      <c r="L38" s="799">
        <v>28.668672</v>
      </c>
      <c r="M38" s="799">
        <v>15.230232</v>
      </c>
      <c r="N38" s="800">
        <v>12.542544</v>
      </c>
      <c r="O38" s="637">
        <v>205</v>
      </c>
      <c r="P38" s="637">
        <v>301</v>
      </c>
      <c r="Q38" s="637" t="s">
        <v>350</v>
      </c>
      <c r="R38" s="68">
        <v>52</v>
      </c>
    </row>
    <row r="39" ht="15" customHeight="1" spans="1:18">
      <c r="A39" s="801">
        <v>34</v>
      </c>
      <c r="B39" s="798" t="s">
        <v>627</v>
      </c>
      <c r="C39" s="802">
        <v>52</v>
      </c>
      <c r="D39" s="797">
        <f t="shared" si="1"/>
        <v>391.46235</v>
      </c>
      <c r="E39" s="797">
        <f t="shared" si="2"/>
        <v>297.69</v>
      </c>
      <c r="F39" s="799">
        <v>193.7148</v>
      </c>
      <c r="G39" s="799">
        <v>103.9752</v>
      </c>
      <c r="H39" s="799">
        <v>0</v>
      </c>
      <c r="I39" s="799">
        <v>0</v>
      </c>
      <c r="J39" s="799">
        <v>0</v>
      </c>
      <c r="K39" s="799">
        <f t="shared" si="3"/>
        <v>93.77235</v>
      </c>
      <c r="L39" s="799">
        <v>47.6304</v>
      </c>
      <c r="M39" s="799">
        <v>25.30365</v>
      </c>
      <c r="N39" s="800">
        <v>20.8383</v>
      </c>
      <c r="O39" s="637">
        <v>205</v>
      </c>
      <c r="P39" s="637">
        <v>301</v>
      </c>
      <c r="Q39" s="637" t="s">
        <v>350</v>
      </c>
      <c r="R39" s="68">
        <v>28</v>
      </c>
    </row>
    <row r="40" ht="15" customHeight="1" spans="1:18">
      <c r="A40" s="801">
        <v>35</v>
      </c>
      <c r="B40" s="798" t="s">
        <v>628</v>
      </c>
      <c r="C40" s="802">
        <v>63</v>
      </c>
      <c r="D40" s="797">
        <f t="shared" ref="D40:D71" si="4">E40+K40</f>
        <v>510.25419</v>
      </c>
      <c r="E40" s="797">
        <f t="shared" ref="E40:E71" si="5">F40+G40+H40+I40+J40</f>
        <v>388.026</v>
      </c>
      <c r="F40" s="799">
        <v>249.9264</v>
      </c>
      <c r="G40" s="799">
        <v>138.0996</v>
      </c>
      <c r="H40" s="799">
        <v>0</v>
      </c>
      <c r="I40" s="799">
        <v>0</v>
      </c>
      <c r="J40" s="799">
        <v>0</v>
      </c>
      <c r="K40" s="799">
        <f t="shared" ref="K40:K71" si="6">L40+M40+N40</f>
        <v>122.22819</v>
      </c>
      <c r="L40" s="799">
        <v>62.08416</v>
      </c>
      <c r="M40" s="799">
        <v>32.98221</v>
      </c>
      <c r="N40" s="800">
        <v>27.16182</v>
      </c>
      <c r="O40" s="637">
        <v>205</v>
      </c>
      <c r="P40" s="637">
        <v>301</v>
      </c>
      <c r="Q40" s="637" t="s">
        <v>350</v>
      </c>
      <c r="R40" s="68">
        <v>56</v>
      </c>
    </row>
    <row r="41" ht="15" customHeight="1" spans="1:18">
      <c r="A41" s="801">
        <v>36</v>
      </c>
      <c r="B41" s="798" t="s">
        <v>629</v>
      </c>
      <c r="C41" s="802">
        <v>123</v>
      </c>
      <c r="D41" s="797">
        <f t="shared" si="4"/>
        <v>1048.51788</v>
      </c>
      <c r="E41" s="797">
        <f t="shared" si="5"/>
        <v>797.352</v>
      </c>
      <c r="F41" s="799">
        <v>564.5796</v>
      </c>
      <c r="G41" s="799">
        <v>232.7724</v>
      </c>
      <c r="H41" s="799">
        <v>0</v>
      </c>
      <c r="I41" s="799">
        <v>0</v>
      </c>
      <c r="J41" s="799">
        <v>0</v>
      </c>
      <c r="K41" s="799">
        <f t="shared" si="6"/>
        <v>251.16588</v>
      </c>
      <c r="L41" s="799">
        <v>127.57632</v>
      </c>
      <c r="M41" s="799">
        <v>67.77492</v>
      </c>
      <c r="N41" s="800">
        <v>55.81464</v>
      </c>
      <c r="O41" s="637">
        <v>205</v>
      </c>
      <c r="P41" s="637">
        <v>301</v>
      </c>
      <c r="Q41" s="637" t="s">
        <v>350</v>
      </c>
      <c r="R41" s="68">
        <v>69</v>
      </c>
    </row>
    <row r="42" ht="15" customHeight="1" spans="1:18">
      <c r="A42" s="801">
        <v>37</v>
      </c>
      <c r="B42" s="798" t="s">
        <v>630</v>
      </c>
      <c r="C42" s="802">
        <v>193</v>
      </c>
      <c r="D42" s="797">
        <f t="shared" si="4"/>
        <v>1590.990096</v>
      </c>
      <c r="E42" s="797">
        <f t="shared" si="5"/>
        <v>1209.8784</v>
      </c>
      <c r="F42" s="799">
        <v>846.0936</v>
      </c>
      <c r="G42" s="799">
        <v>363.7848</v>
      </c>
      <c r="H42" s="799">
        <v>0</v>
      </c>
      <c r="I42" s="799">
        <v>0</v>
      </c>
      <c r="J42" s="799">
        <v>0</v>
      </c>
      <c r="K42" s="799">
        <f t="shared" si="6"/>
        <v>381.111696</v>
      </c>
      <c r="L42" s="799">
        <v>193.580544</v>
      </c>
      <c r="M42" s="799">
        <v>102.839664</v>
      </c>
      <c r="N42" s="800">
        <v>84.691488</v>
      </c>
      <c r="O42" s="637">
        <v>205</v>
      </c>
      <c r="P42" s="637">
        <v>301</v>
      </c>
      <c r="Q42" s="637" t="s">
        <v>350</v>
      </c>
      <c r="R42" s="68">
        <v>127</v>
      </c>
    </row>
    <row r="43" ht="15" customHeight="1" spans="1:18">
      <c r="A43" s="801">
        <v>38</v>
      </c>
      <c r="B43" s="798" t="s">
        <v>631</v>
      </c>
      <c r="C43" s="802">
        <v>38</v>
      </c>
      <c r="D43" s="797">
        <f t="shared" si="4"/>
        <v>294.077658</v>
      </c>
      <c r="E43" s="797">
        <f t="shared" si="5"/>
        <v>223.6332</v>
      </c>
      <c r="F43" s="799">
        <v>153.6312</v>
      </c>
      <c r="G43" s="799">
        <v>70.002</v>
      </c>
      <c r="H43" s="799">
        <v>0</v>
      </c>
      <c r="I43" s="799">
        <v>0</v>
      </c>
      <c r="J43" s="799">
        <v>0</v>
      </c>
      <c r="K43" s="799">
        <f t="shared" si="6"/>
        <v>70.444458</v>
      </c>
      <c r="L43" s="799">
        <v>35.781312</v>
      </c>
      <c r="M43" s="799">
        <v>19.008822</v>
      </c>
      <c r="N43" s="800">
        <v>15.654324</v>
      </c>
      <c r="O43" s="637">
        <v>205</v>
      </c>
      <c r="P43" s="637">
        <v>301</v>
      </c>
      <c r="Q43" s="637" t="s">
        <v>350</v>
      </c>
      <c r="R43" s="68">
        <v>198</v>
      </c>
    </row>
    <row r="44" ht="15" customHeight="1" spans="1:18">
      <c r="A44" s="801">
        <v>39</v>
      </c>
      <c r="B44" s="798" t="s">
        <v>632</v>
      </c>
      <c r="C44" s="802">
        <v>70</v>
      </c>
      <c r="D44" s="797">
        <f t="shared" si="4"/>
        <v>522.38901</v>
      </c>
      <c r="E44" s="797">
        <f t="shared" si="5"/>
        <v>397.254</v>
      </c>
      <c r="F44" s="799">
        <v>268.6476</v>
      </c>
      <c r="G44" s="799">
        <v>128.6064</v>
      </c>
      <c r="H44" s="799">
        <v>0</v>
      </c>
      <c r="I44" s="799">
        <v>0</v>
      </c>
      <c r="J44" s="799">
        <v>0</v>
      </c>
      <c r="K44" s="799">
        <f t="shared" si="6"/>
        <v>125.13501</v>
      </c>
      <c r="L44" s="799">
        <v>63.56064</v>
      </c>
      <c r="M44" s="799">
        <v>33.76659</v>
      </c>
      <c r="N44" s="800">
        <v>27.80778</v>
      </c>
      <c r="O44" s="637">
        <v>205</v>
      </c>
      <c r="P44" s="637">
        <v>301</v>
      </c>
      <c r="Q44" s="637" t="s">
        <v>350</v>
      </c>
      <c r="R44" s="68">
        <v>38</v>
      </c>
    </row>
    <row r="45" ht="15" customHeight="1" spans="1:18">
      <c r="A45" s="801">
        <v>40</v>
      </c>
      <c r="B45" s="798" t="s">
        <v>633</v>
      </c>
      <c r="C45" s="802">
        <v>71</v>
      </c>
      <c r="D45" s="797">
        <f t="shared" si="4"/>
        <v>545.094852</v>
      </c>
      <c r="E45" s="797">
        <f t="shared" si="5"/>
        <v>414.5208</v>
      </c>
      <c r="F45" s="799">
        <v>272.0592</v>
      </c>
      <c r="G45" s="799">
        <v>142.4616</v>
      </c>
      <c r="H45" s="799">
        <v>0</v>
      </c>
      <c r="I45" s="799">
        <v>0</v>
      </c>
      <c r="J45" s="799">
        <v>0</v>
      </c>
      <c r="K45" s="799">
        <f t="shared" si="6"/>
        <v>130.574052</v>
      </c>
      <c r="L45" s="799">
        <v>66.323328</v>
      </c>
      <c r="M45" s="799">
        <v>35.234268</v>
      </c>
      <c r="N45" s="800">
        <v>29.016456</v>
      </c>
      <c r="O45" s="637">
        <v>205</v>
      </c>
      <c r="P45" s="637">
        <v>301</v>
      </c>
      <c r="Q45" s="637" t="s">
        <v>350</v>
      </c>
      <c r="R45" s="68">
        <v>80</v>
      </c>
    </row>
    <row r="46" ht="15" customHeight="1" spans="1:18">
      <c r="A46" s="801">
        <v>41</v>
      </c>
      <c r="B46" s="798" t="s">
        <v>634</v>
      </c>
      <c r="C46" s="802">
        <v>46</v>
      </c>
      <c r="D46" s="797">
        <f t="shared" si="4"/>
        <v>392.238726</v>
      </c>
      <c r="E46" s="797">
        <f t="shared" si="5"/>
        <v>298.2804</v>
      </c>
      <c r="F46" s="799">
        <v>196.668</v>
      </c>
      <c r="G46" s="799">
        <v>101.6124</v>
      </c>
      <c r="H46" s="799">
        <v>0</v>
      </c>
      <c r="I46" s="799">
        <v>0</v>
      </c>
      <c r="J46" s="799">
        <v>0</v>
      </c>
      <c r="K46" s="799">
        <f t="shared" si="6"/>
        <v>93.958326</v>
      </c>
      <c r="L46" s="799">
        <v>47.724864</v>
      </c>
      <c r="M46" s="799">
        <v>25.353834</v>
      </c>
      <c r="N46" s="800">
        <v>20.879628</v>
      </c>
      <c r="O46" s="637">
        <v>205</v>
      </c>
      <c r="P46" s="637">
        <v>301</v>
      </c>
      <c r="Q46" s="637" t="s">
        <v>350</v>
      </c>
      <c r="R46" s="68">
        <v>70</v>
      </c>
    </row>
    <row r="47" ht="15" customHeight="1" spans="1:18">
      <c r="A47" s="801">
        <v>42</v>
      </c>
      <c r="B47" s="798" t="s">
        <v>635</v>
      </c>
      <c r="C47" s="802">
        <v>35</v>
      </c>
      <c r="D47" s="797">
        <f t="shared" si="4"/>
        <v>269.307792</v>
      </c>
      <c r="E47" s="797">
        <f t="shared" si="5"/>
        <v>204.7968</v>
      </c>
      <c r="F47" s="799">
        <v>129.7224</v>
      </c>
      <c r="G47" s="799">
        <v>75.0744</v>
      </c>
      <c r="H47" s="799">
        <v>0</v>
      </c>
      <c r="I47" s="799">
        <v>0</v>
      </c>
      <c r="J47" s="799">
        <v>0</v>
      </c>
      <c r="K47" s="799">
        <f t="shared" si="6"/>
        <v>64.510992</v>
      </c>
      <c r="L47" s="799">
        <v>32.767488</v>
      </c>
      <c r="M47" s="799">
        <v>17.407728</v>
      </c>
      <c r="N47" s="800">
        <v>14.335776</v>
      </c>
      <c r="O47" s="637">
        <v>205</v>
      </c>
      <c r="P47" s="637">
        <v>301</v>
      </c>
      <c r="Q47" s="637" t="s">
        <v>350</v>
      </c>
      <c r="R47" s="68">
        <v>52</v>
      </c>
    </row>
    <row r="48" ht="15" customHeight="1" spans="1:18">
      <c r="A48" s="801">
        <v>43</v>
      </c>
      <c r="B48" s="798" t="s">
        <v>636</v>
      </c>
      <c r="C48" s="802">
        <v>78</v>
      </c>
      <c r="D48" s="797">
        <f t="shared" si="4"/>
        <v>633.824352</v>
      </c>
      <c r="E48" s="797">
        <f t="shared" si="5"/>
        <v>482.1768</v>
      </c>
      <c r="F48" s="799">
        <v>334.8072</v>
      </c>
      <c r="G48" s="799">
        <v>146.6136</v>
      </c>
      <c r="H48" s="799">
        <v>0</v>
      </c>
      <c r="I48" s="799">
        <v>0</v>
      </c>
      <c r="J48" s="799">
        <v>0.756</v>
      </c>
      <c r="K48" s="799">
        <f t="shared" si="6"/>
        <v>151.647552</v>
      </c>
      <c r="L48" s="799">
        <v>77.027328</v>
      </c>
      <c r="M48" s="799">
        <v>40.920768</v>
      </c>
      <c r="N48" s="800">
        <v>33.699456</v>
      </c>
      <c r="O48" s="637">
        <v>205</v>
      </c>
      <c r="P48" s="637">
        <v>301</v>
      </c>
      <c r="Q48" s="637" t="s">
        <v>350</v>
      </c>
      <c r="R48" s="68">
        <v>37</v>
      </c>
    </row>
    <row r="49" ht="15" customHeight="1" spans="1:18">
      <c r="A49" s="801">
        <v>44</v>
      </c>
      <c r="B49" s="798" t="s">
        <v>637</v>
      </c>
      <c r="C49" s="802">
        <v>123</v>
      </c>
      <c r="D49" s="797">
        <f t="shared" si="4"/>
        <v>960.842622</v>
      </c>
      <c r="E49" s="797">
        <f t="shared" si="5"/>
        <v>730.6788</v>
      </c>
      <c r="F49" s="799">
        <v>501.918</v>
      </c>
      <c r="G49" s="799">
        <v>228.7608</v>
      </c>
      <c r="H49" s="799">
        <v>0</v>
      </c>
      <c r="I49" s="799">
        <v>0</v>
      </c>
      <c r="J49" s="799">
        <v>0</v>
      </c>
      <c r="K49" s="799">
        <f t="shared" si="6"/>
        <v>230.163822</v>
      </c>
      <c r="L49" s="799">
        <v>116.908608</v>
      </c>
      <c r="M49" s="799">
        <v>62.107698</v>
      </c>
      <c r="N49" s="800">
        <v>51.147516</v>
      </c>
      <c r="O49" s="637">
        <v>205</v>
      </c>
      <c r="P49" s="637">
        <v>301</v>
      </c>
      <c r="Q49" s="637" t="s">
        <v>350</v>
      </c>
      <c r="R49" s="68">
        <v>77</v>
      </c>
    </row>
    <row r="50" ht="15" customHeight="1" spans="1:18">
      <c r="A50" s="801">
        <v>45</v>
      </c>
      <c r="B50" s="798" t="s">
        <v>638</v>
      </c>
      <c r="C50" s="802">
        <v>28</v>
      </c>
      <c r="D50" s="797">
        <f t="shared" si="4"/>
        <v>218.422026</v>
      </c>
      <c r="E50" s="797">
        <f t="shared" si="5"/>
        <v>166.1004</v>
      </c>
      <c r="F50" s="799">
        <v>109.224</v>
      </c>
      <c r="G50" s="799">
        <v>56.8764</v>
      </c>
      <c r="H50" s="799">
        <v>0</v>
      </c>
      <c r="I50" s="799">
        <v>0</v>
      </c>
      <c r="J50" s="799">
        <v>0</v>
      </c>
      <c r="K50" s="799">
        <f t="shared" si="6"/>
        <v>52.321626</v>
      </c>
      <c r="L50" s="799">
        <v>26.576064</v>
      </c>
      <c r="M50" s="799">
        <v>14.118534</v>
      </c>
      <c r="N50" s="800">
        <v>11.627028</v>
      </c>
      <c r="O50" s="637">
        <v>205</v>
      </c>
      <c r="P50" s="637">
        <v>301</v>
      </c>
      <c r="Q50" s="637" t="s">
        <v>350</v>
      </c>
      <c r="R50" s="68">
        <v>132</v>
      </c>
    </row>
    <row r="51" ht="15" customHeight="1" spans="1:18">
      <c r="A51" s="801">
        <v>46</v>
      </c>
      <c r="B51" s="798" t="s">
        <v>639</v>
      </c>
      <c r="C51" s="802">
        <v>59</v>
      </c>
      <c r="D51" s="797">
        <f t="shared" si="4"/>
        <v>470.013612</v>
      </c>
      <c r="E51" s="797">
        <f t="shared" si="5"/>
        <v>357.4248</v>
      </c>
      <c r="F51" s="799">
        <v>237.4044</v>
      </c>
      <c r="G51" s="799">
        <v>120.0204</v>
      </c>
      <c r="H51" s="799">
        <v>0</v>
      </c>
      <c r="I51" s="799">
        <v>0</v>
      </c>
      <c r="J51" s="799">
        <v>0</v>
      </c>
      <c r="K51" s="799">
        <f t="shared" si="6"/>
        <v>112.588812</v>
      </c>
      <c r="L51" s="799">
        <v>57.187968</v>
      </c>
      <c r="M51" s="799">
        <v>30.381108</v>
      </c>
      <c r="N51" s="800">
        <v>25.019736</v>
      </c>
      <c r="O51" s="637">
        <v>205</v>
      </c>
      <c r="P51" s="637">
        <v>301</v>
      </c>
      <c r="Q51" s="637" t="s">
        <v>350</v>
      </c>
      <c r="R51" s="68">
        <v>29</v>
      </c>
    </row>
    <row r="52" ht="15" customHeight="1" spans="1:18">
      <c r="A52" s="801">
        <v>47</v>
      </c>
      <c r="B52" s="798" t="s">
        <v>640</v>
      </c>
      <c r="C52" s="802">
        <v>47</v>
      </c>
      <c r="D52" s="797">
        <f t="shared" si="4"/>
        <v>369.097356</v>
      </c>
      <c r="E52" s="797">
        <f t="shared" si="5"/>
        <v>280.6824</v>
      </c>
      <c r="F52" s="799">
        <v>192.4488</v>
      </c>
      <c r="G52" s="799">
        <v>88.2336</v>
      </c>
      <c r="H52" s="799">
        <v>0</v>
      </c>
      <c r="I52" s="799">
        <v>0</v>
      </c>
      <c r="J52" s="799">
        <v>0</v>
      </c>
      <c r="K52" s="799">
        <f t="shared" si="6"/>
        <v>88.414956</v>
      </c>
      <c r="L52" s="799">
        <v>44.909184</v>
      </c>
      <c r="M52" s="799">
        <v>23.858004</v>
      </c>
      <c r="N52" s="800">
        <v>19.647768</v>
      </c>
      <c r="O52" s="637">
        <v>205</v>
      </c>
      <c r="P52" s="637">
        <v>301</v>
      </c>
      <c r="Q52" s="637" t="s">
        <v>350</v>
      </c>
      <c r="R52" s="68">
        <v>64</v>
      </c>
    </row>
    <row r="53" ht="15" customHeight="1" spans="1:18">
      <c r="A53" s="801">
        <v>48</v>
      </c>
      <c r="B53" s="798" t="s">
        <v>641</v>
      </c>
      <c r="C53" s="802">
        <v>78</v>
      </c>
      <c r="D53" s="797">
        <f t="shared" si="4"/>
        <v>571.22811</v>
      </c>
      <c r="E53" s="797">
        <f t="shared" si="5"/>
        <v>434.394</v>
      </c>
      <c r="F53" s="799">
        <v>291.9792</v>
      </c>
      <c r="G53" s="799">
        <v>142.4148</v>
      </c>
      <c r="H53" s="799">
        <v>0</v>
      </c>
      <c r="I53" s="799">
        <v>0</v>
      </c>
      <c r="J53" s="799">
        <v>0</v>
      </c>
      <c r="K53" s="799">
        <f t="shared" si="6"/>
        <v>136.83411</v>
      </c>
      <c r="L53" s="799">
        <v>69.50304</v>
      </c>
      <c r="M53" s="799">
        <v>36.92349</v>
      </c>
      <c r="N53" s="800">
        <v>30.40758</v>
      </c>
      <c r="O53" s="637">
        <v>205</v>
      </c>
      <c r="P53" s="637">
        <v>301</v>
      </c>
      <c r="Q53" s="637" t="s">
        <v>350</v>
      </c>
      <c r="R53" s="68">
        <v>51</v>
      </c>
    </row>
    <row r="54" ht="15" customHeight="1" spans="1:18">
      <c r="A54" s="801">
        <v>49</v>
      </c>
      <c r="B54" s="798" t="s">
        <v>642</v>
      </c>
      <c r="C54" s="802">
        <v>59</v>
      </c>
      <c r="D54" s="797">
        <f t="shared" si="4"/>
        <v>488.046996</v>
      </c>
      <c r="E54" s="797">
        <f t="shared" si="5"/>
        <v>371.1384</v>
      </c>
      <c r="F54" s="799">
        <v>242.6688</v>
      </c>
      <c r="G54" s="799">
        <v>128.4696</v>
      </c>
      <c r="H54" s="799">
        <v>0</v>
      </c>
      <c r="I54" s="799">
        <v>0</v>
      </c>
      <c r="J54" s="799">
        <v>0</v>
      </c>
      <c r="K54" s="799">
        <f t="shared" si="6"/>
        <v>116.908596</v>
      </c>
      <c r="L54" s="799">
        <v>59.382144</v>
      </c>
      <c r="M54" s="799">
        <v>31.546764</v>
      </c>
      <c r="N54" s="800">
        <v>25.979688</v>
      </c>
      <c r="O54" s="637">
        <v>205</v>
      </c>
      <c r="P54" s="637">
        <v>301</v>
      </c>
      <c r="Q54" s="637" t="s">
        <v>350</v>
      </c>
      <c r="R54" s="68">
        <v>86</v>
      </c>
    </row>
    <row r="55" ht="15" customHeight="1" spans="1:18">
      <c r="A55" s="801">
        <v>50</v>
      </c>
      <c r="B55" s="798" t="s">
        <v>643</v>
      </c>
      <c r="C55" s="802">
        <v>99</v>
      </c>
      <c r="D55" s="797">
        <f t="shared" si="4"/>
        <v>882.447582</v>
      </c>
      <c r="E55" s="797">
        <f t="shared" si="5"/>
        <v>671.0628</v>
      </c>
      <c r="F55" s="799">
        <v>481.0608</v>
      </c>
      <c r="G55" s="799">
        <v>190.002</v>
      </c>
      <c r="H55" s="799">
        <v>0</v>
      </c>
      <c r="I55" s="799">
        <v>0</v>
      </c>
      <c r="J55" s="799">
        <v>0</v>
      </c>
      <c r="K55" s="799">
        <f t="shared" si="6"/>
        <v>211.384782</v>
      </c>
      <c r="L55" s="799">
        <v>107.370048</v>
      </c>
      <c r="M55" s="799">
        <v>57.040338</v>
      </c>
      <c r="N55" s="800">
        <v>46.974396</v>
      </c>
      <c r="O55" s="637">
        <v>205</v>
      </c>
      <c r="P55" s="637">
        <v>301</v>
      </c>
      <c r="Q55" s="637" t="s">
        <v>350</v>
      </c>
      <c r="R55" s="68">
        <v>63</v>
      </c>
    </row>
    <row r="56" ht="15" customHeight="1" spans="1:18">
      <c r="A56" s="801">
        <v>51</v>
      </c>
      <c r="B56" s="798" t="s">
        <v>644</v>
      </c>
      <c r="C56" s="802">
        <v>154</v>
      </c>
      <c r="D56" s="797">
        <f t="shared" si="4"/>
        <v>1263.550362</v>
      </c>
      <c r="E56" s="797">
        <f t="shared" si="5"/>
        <v>960.8748</v>
      </c>
      <c r="F56" s="799">
        <v>670.9608</v>
      </c>
      <c r="G56" s="799">
        <v>289.914</v>
      </c>
      <c r="H56" s="799">
        <v>0</v>
      </c>
      <c r="I56" s="799">
        <v>0</v>
      </c>
      <c r="J56" s="799">
        <v>0</v>
      </c>
      <c r="K56" s="799">
        <f t="shared" si="6"/>
        <v>302.675562</v>
      </c>
      <c r="L56" s="799">
        <v>153.739968</v>
      </c>
      <c r="M56" s="799">
        <v>81.674358</v>
      </c>
      <c r="N56" s="800">
        <v>67.261236</v>
      </c>
      <c r="O56" s="637">
        <v>205</v>
      </c>
      <c r="P56" s="637">
        <v>301</v>
      </c>
      <c r="Q56" s="637" t="s">
        <v>350</v>
      </c>
      <c r="R56" s="68">
        <v>95</v>
      </c>
    </row>
    <row r="57" ht="15" customHeight="1" spans="1:18">
      <c r="A57" s="801">
        <v>52</v>
      </c>
      <c r="B57" s="798" t="s">
        <v>645</v>
      </c>
      <c r="C57" s="802">
        <v>37</v>
      </c>
      <c r="D57" s="797">
        <f t="shared" si="4"/>
        <v>367.726074</v>
      </c>
      <c r="E57" s="797">
        <f t="shared" si="5"/>
        <v>279.6396</v>
      </c>
      <c r="F57" s="799">
        <v>206.478</v>
      </c>
      <c r="G57" s="799">
        <v>73.1616</v>
      </c>
      <c r="H57" s="799">
        <v>0</v>
      </c>
      <c r="I57" s="799">
        <v>0</v>
      </c>
      <c r="J57" s="799">
        <v>0</v>
      </c>
      <c r="K57" s="799">
        <f t="shared" si="6"/>
        <v>88.086474</v>
      </c>
      <c r="L57" s="799">
        <v>44.742336</v>
      </c>
      <c r="M57" s="799">
        <v>23.769366</v>
      </c>
      <c r="N57" s="800">
        <v>19.574772</v>
      </c>
      <c r="O57" s="637">
        <v>205</v>
      </c>
      <c r="P57" s="637">
        <v>301</v>
      </c>
      <c r="Q57" s="637" t="s">
        <v>350</v>
      </c>
      <c r="R57" s="68">
        <v>160</v>
      </c>
    </row>
    <row r="58" ht="15" customHeight="1" spans="1:18">
      <c r="A58" s="801">
        <v>53</v>
      </c>
      <c r="B58" s="798" t="s">
        <v>646</v>
      </c>
      <c r="C58" s="802">
        <v>45</v>
      </c>
      <c r="D58" s="797">
        <f t="shared" si="4"/>
        <v>369.562866</v>
      </c>
      <c r="E58" s="797">
        <f t="shared" si="5"/>
        <v>281.0364</v>
      </c>
      <c r="F58" s="799">
        <v>195.8544</v>
      </c>
      <c r="G58" s="799">
        <v>85.182</v>
      </c>
      <c r="H58" s="799">
        <v>0</v>
      </c>
      <c r="I58" s="799">
        <v>0</v>
      </c>
      <c r="J58" s="799">
        <v>0</v>
      </c>
      <c r="K58" s="799">
        <f t="shared" si="6"/>
        <v>88.526466</v>
      </c>
      <c r="L58" s="799">
        <v>44.965824</v>
      </c>
      <c r="M58" s="799">
        <v>23.888094</v>
      </c>
      <c r="N58" s="800">
        <v>19.672548</v>
      </c>
      <c r="O58" s="637">
        <v>205</v>
      </c>
      <c r="P58" s="637">
        <v>301</v>
      </c>
      <c r="Q58" s="637" t="s">
        <v>350</v>
      </c>
      <c r="R58" s="68">
        <v>40</v>
      </c>
    </row>
    <row r="59" ht="15" customHeight="1" spans="1:18">
      <c r="A59" s="801">
        <v>54</v>
      </c>
      <c r="B59" s="798" t="s">
        <v>647</v>
      </c>
      <c r="C59" s="802">
        <v>27</v>
      </c>
      <c r="D59" s="797">
        <f t="shared" si="4"/>
        <v>208.58793</v>
      </c>
      <c r="E59" s="797">
        <f t="shared" si="5"/>
        <v>158.622</v>
      </c>
      <c r="F59" s="799">
        <v>104.3808</v>
      </c>
      <c r="G59" s="799">
        <v>54.2412</v>
      </c>
      <c r="H59" s="799">
        <v>0</v>
      </c>
      <c r="I59" s="799">
        <v>0</v>
      </c>
      <c r="J59" s="799">
        <v>0</v>
      </c>
      <c r="K59" s="799">
        <f t="shared" si="6"/>
        <v>49.96593</v>
      </c>
      <c r="L59" s="799">
        <v>25.37952</v>
      </c>
      <c r="M59" s="799">
        <v>13.48287</v>
      </c>
      <c r="N59" s="800">
        <v>11.10354</v>
      </c>
      <c r="O59" s="637">
        <v>205</v>
      </c>
      <c r="P59" s="637">
        <v>301</v>
      </c>
      <c r="Q59" s="637" t="s">
        <v>350</v>
      </c>
      <c r="R59" s="68">
        <v>47</v>
      </c>
    </row>
    <row r="60" ht="15" customHeight="1" spans="1:18">
      <c r="A60" s="801">
        <v>55</v>
      </c>
      <c r="B60" s="798" t="s">
        <v>648</v>
      </c>
      <c r="C60" s="802">
        <v>43</v>
      </c>
      <c r="D60" s="797">
        <f t="shared" si="4"/>
        <v>329.246544</v>
      </c>
      <c r="E60" s="797">
        <f t="shared" si="5"/>
        <v>250.3776</v>
      </c>
      <c r="F60" s="799">
        <v>163.572</v>
      </c>
      <c r="G60" s="799">
        <v>86.8056</v>
      </c>
      <c r="H60" s="799">
        <v>0</v>
      </c>
      <c r="I60" s="799">
        <v>0</v>
      </c>
      <c r="J60" s="799">
        <v>0</v>
      </c>
      <c r="K60" s="799">
        <f t="shared" si="6"/>
        <v>78.868944</v>
      </c>
      <c r="L60" s="799">
        <v>40.060416</v>
      </c>
      <c r="M60" s="799">
        <v>21.282096</v>
      </c>
      <c r="N60" s="800">
        <v>17.526432</v>
      </c>
      <c r="O60" s="637">
        <v>205</v>
      </c>
      <c r="P60" s="637">
        <v>301</v>
      </c>
      <c r="Q60" s="637" t="s">
        <v>350</v>
      </c>
      <c r="R60" s="68">
        <v>32</v>
      </c>
    </row>
    <row r="61" ht="15" customHeight="1" spans="1:18">
      <c r="A61" s="801">
        <v>56</v>
      </c>
      <c r="B61" s="798" t="s">
        <v>649</v>
      </c>
      <c r="C61" s="802">
        <v>33</v>
      </c>
      <c r="D61" s="797">
        <f t="shared" si="4"/>
        <v>249.099924</v>
      </c>
      <c r="E61" s="797">
        <f t="shared" si="5"/>
        <v>189.4296</v>
      </c>
      <c r="F61" s="799">
        <v>122.9472</v>
      </c>
      <c r="G61" s="799">
        <v>66.4824</v>
      </c>
      <c r="H61" s="799">
        <v>0</v>
      </c>
      <c r="I61" s="799">
        <v>0</v>
      </c>
      <c r="J61" s="799">
        <v>0</v>
      </c>
      <c r="K61" s="799">
        <f t="shared" si="6"/>
        <v>59.670324</v>
      </c>
      <c r="L61" s="799">
        <v>30.308736</v>
      </c>
      <c r="M61" s="799">
        <v>16.101516</v>
      </c>
      <c r="N61" s="800">
        <v>13.260072</v>
      </c>
      <c r="O61" s="637">
        <v>205</v>
      </c>
      <c r="P61" s="637">
        <v>301</v>
      </c>
      <c r="Q61" s="637" t="s">
        <v>350</v>
      </c>
      <c r="R61" s="68">
        <v>49</v>
      </c>
    </row>
    <row r="62" ht="15" customHeight="1" spans="1:18">
      <c r="A62" s="801">
        <v>57</v>
      </c>
      <c r="B62" s="798" t="s">
        <v>650</v>
      </c>
      <c r="C62" s="802">
        <v>41</v>
      </c>
      <c r="D62" s="797">
        <f t="shared" si="4"/>
        <v>305.581278</v>
      </c>
      <c r="E62" s="797">
        <f t="shared" si="5"/>
        <v>232.3812</v>
      </c>
      <c r="F62" s="799">
        <v>144.9108</v>
      </c>
      <c r="G62" s="799">
        <v>87.4704</v>
      </c>
      <c r="H62" s="799">
        <v>0</v>
      </c>
      <c r="I62" s="799">
        <v>0</v>
      </c>
      <c r="J62" s="799">
        <v>0</v>
      </c>
      <c r="K62" s="799">
        <f t="shared" si="6"/>
        <v>73.200078</v>
      </c>
      <c r="L62" s="799">
        <v>37.180992</v>
      </c>
      <c r="M62" s="799">
        <v>19.752402</v>
      </c>
      <c r="N62" s="800">
        <v>16.266684</v>
      </c>
      <c r="O62" s="637">
        <v>205</v>
      </c>
      <c r="P62" s="637">
        <v>301</v>
      </c>
      <c r="Q62" s="637" t="s">
        <v>350</v>
      </c>
      <c r="R62" s="68">
        <v>33</v>
      </c>
    </row>
    <row r="63" ht="15" customHeight="1" spans="1:18">
      <c r="A63" s="801">
        <v>58</v>
      </c>
      <c r="B63" s="798" t="s">
        <v>651</v>
      </c>
      <c r="C63" s="802">
        <v>56</v>
      </c>
      <c r="D63" s="797">
        <f t="shared" si="4"/>
        <v>448.257726</v>
      </c>
      <c r="E63" s="797">
        <f t="shared" si="5"/>
        <v>340.8804</v>
      </c>
      <c r="F63" s="799">
        <v>227.61</v>
      </c>
      <c r="G63" s="799">
        <v>113.2704</v>
      </c>
      <c r="H63" s="799">
        <v>0</v>
      </c>
      <c r="I63" s="799">
        <v>0</v>
      </c>
      <c r="J63" s="799">
        <v>0</v>
      </c>
      <c r="K63" s="799">
        <f t="shared" si="6"/>
        <v>107.377326</v>
      </c>
      <c r="L63" s="799">
        <v>54.540864</v>
      </c>
      <c r="M63" s="799">
        <v>28.974834</v>
      </c>
      <c r="N63" s="800">
        <v>23.861628</v>
      </c>
      <c r="O63" s="637">
        <v>205</v>
      </c>
      <c r="P63" s="637">
        <v>301</v>
      </c>
      <c r="Q63" s="637" t="s">
        <v>350</v>
      </c>
      <c r="R63" s="68">
        <v>43</v>
      </c>
    </row>
    <row r="64" ht="15" customHeight="1" spans="1:18">
      <c r="A64" s="801">
        <v>59</v>
      </c>
      <c r="B64" s="798" t="s">
        <v>652</v>
      </c>
      <c r="C64" s="802">
        <v>80</v>
      </c>
      <c r="D64" s="797">
        <f t="shared" si="4"/>
        <v>690.403404</v>
      </c>
      <c r="E64" s="797">
        <f t="shared" si="5"/>
        <v>525.0216</v>
      </c>
      <c r="F64" s="799">
        <v>360.498</v>
      </c>
      <c r="G64" s="799">
        <v>164.5236</v>
      </c>
      <c r="H64" s="799">
        <v>0</v>
      </c>
      <c r="I64" s="799">
        <v>0</v>
      </c>
      <c r="J64" s="799">
        <v>0</v>
      </c>
      <c r="K64" s="799">
        <f t="shared" si="6"/>
        <v>165.381804</v>
      </c>
      <c r="L64" s="799">
        <v>84.003456</v>
      </c>
      <c r="M64" s="799">
        <v>44.626836</v>
      </c>
      <c r="N64" s="800">
        <v>36.751512</v>
      </c>
      <c r="O64" s="637">
        <v>205</v>
      </c>
      <c r="P64" s="637">
        <v>301</v>
      </c>
      <c r="Q64" s="637" t="s">
        <v>350</v>
      </c>
      <c r="R64" s="68">
        <v>58</v>
      </c>
    </row>
    <row r="65" ht="15" customHeight="1" spans="1:18">
      <c r="A65" s="801">
        <v>60</v>
      </c>
      <c r="B65" s="798" t="s">
        <v>653</v>
      </c>
      <c r="C65" s="802">
        <v>44</v>
      </c>
      <c r="D65" s="797">
        <f t="shared" si="4"/>
        <v>392.86677</v>
      </c>
      <c r="E65" s="797">
        <f t="shared" si="5"/>
        <v>298.758</v>
      </c>
      <c r="F65" s="799">
        <v>200.856</v>
      </c>
      <c r="G65" s="799">
        <v>97.902</v>
      </c>
      <c r="H65" s="799">
        <v>0</v>
      </c>
      <c r="I65" s="799">
        <v>0</v>
      </c>
      <c r="J65" s="799">
        <v>0</v>
      </c>
      <c r="K65" s="799">
        <f t="shared" si="6"/>
        <v>94.10877</v>
      </c>
      <c r="L65" s="799">
        <v>47.80128</v>
      </c>
      <c r="M65" s="799">
        <v>25.39443</v>
      </c>
      <c r="N65" s="800">
        <v>20.91306</v>
      </c>
      <c r="O65" s="637">
        <v>205</v>
      </c>
      <c r="P65" s="637">
        <v>301</v>
      </c>
      <c r="Q65" s="637" t="s">
        <v>350</v>
      </c>
      <c r="R65" s="68">
        <v>83</v>
      </c>
    </row>
    <row r="66" ht="15" customHeight="1" spans="1:18">
      <c r="A66" s="801">
        <v>61</v>
      </c>
      <c r="B66" s="798" t="s">
        <v>654</v>
      </c>
      <c r="C66" s="802">
        <v>57</v>
      </c>
      <c r="D66" s="797">
        <f t="shared" si="4"/>
        <v>484.51701</v>
      </c>
      <c r="E66" s="797">
        <f t="shared" si="5"/>
        <v>368.454</v>
      </c>
      <c r="F66" s="799">
        <v>260.4744</v>
      </c>
      <c r="G66" s="799">
        <v>107.9796</v>
      </c>
      <c r="H66" s="799">
        <v>0</v>
      </c>
      <c r="I66" s="799">
        <v>0</v>
      </c>
      <c r="J66" s="799">
        <v>0</v>
      </c>
      <c r="K66" s="799">
        <f t="shared" si="6"/>
        <v>116.06301</v>
      </c>
      <c r="L66" s="799">
        <v>58.95264</v>
      </c>
      <c r="M66" s="799">
        <v>31.31859</v>
      </c>
      <c r="N66" s="800">
        <v>25.79178</v>
      </c>
      <c r="O66" s="637">
        <v>205</v>
      </c>
      <c r="P66" s="637">
        <v>301</v>
      </c>
      <c r="Q66" s="637" t="s">
        <v>350</v>
      </c>
      <c r="R66" s="68">
        <v>49</v>
      </c>
    </row>
    <row r="67" ht="15" customHeight="1" spans="1:18">
      <c r="A67" s="801">
        <v>62</v>
      </c>
      <c r="B67" s="798" t="s">
        <v>655</v>
      </c>
      <c r="C67" s="802">
        <v>84</v>
      </c>
      <c r="D67" s="797">
        <f t="shared" si="4"/>
        <v>707.310096</v>
      </c>
      <c r="E67" s="797">
        <f t="shared" si="5"/>
        <v>537.8784</v>
      </c>
      <c r="F67" s="799">
        <v>378.138</v>
      </c>
      <c r="G67" s="799">
        <v>159.7404</v>
      </c>
      <c r="H67" s="799">
        <v>0</v>
      </c>
      <c r="I67" s="799">
        <v>0</v>
      </c>
      <c r="J67" s="799">
        <v>0</v>
      </c>
      <c r="K67" s="799">
        <f t="shared" si="6"/>
        <v>169.431696</v>
      </c>
      <c r="L67" s="799">
        <v>86.060544</v>
      </c>
      <c r="M67" s="799">
        <v>45.719664</v>
      </c>
      <c r="N67" s="800">
        <v>37.651488</v>
      </c>
      <c r="O67" s="637">
        <v>205</v>
      </c>
      <c r="P67" s="637">
        <v>301</v>
      </c>
      <c r="Q67" s="637" t="s">
        <v>350</v>
      </c>
      <c r="R67" s="68">
        <v>62</v>
      </c>
    </row>
    <row r="68" ht="15" customHeight="1" spans="1:18">
      <c r="A68" s="801">
        <v>63</v>
      </c>
      <c r="B68" s="798" t="s">
        <v>656</v>
      </c>
      <c r="C68" s="802">
        <v>97</v>
      </c>
      <c r="D68" s="797">
        <f t="shared" si="4"/>
        <v>878.491536</v>
      </c>
      <c r="E68" s="797">
        <f t="shared" si="5"/>
        <v>668.0544</v>
      </c>
      <c r="F68" s="799">
        <v>480.7392</v>
      </c>
      <c r="G68" s="799">
        <v>187.3152</v>
      </c>
      <c r="H68" s="799">
        <v>0</v>
      </c>
      <c r="I68" s="799">
        <v>0</v>
      </c>
      <c r="J68" s="799">
        <v>0</v>
      </c>
      <c r="K68" s="799">
        <f t="shared" si="6"/>
        <v>210.437136</v>
      </c>
      <c r="L68" s="799">
        <v>106.888704</v>
      </c>
      <c r="M68" s="799">
        <v>56.784624</v>
      </c>
      <c r="N68" s="800">
        <v>46.763808</v>
      </c>
      <c r="O68" s="637">
        <v>205</v>
      </c>
      <c r="P68" s="637">
        <v>301</v>
      </c>
      <c r="Q68" s="637" t="s">
        <v>350</v>
      </c>
      <c r="R68" s="68">
        <v>81</v>
      </c>
    </row>
    <row r="69" ht="15" customHeight="1" spans="1:18">
      <c r="A69" s="801">
        <v>64</v>
      </c>
      <c r="B69" s="798" t="s">
        <v>657</v>
      </c>
      <c r="C69" s="802">
        <v>113</v>
      </c>
      <c r="D69" s="797">
        <f t="shared" si="4"/>
        <v>924.861066</v>
      </c>
      <c r="E69" s="797">
        <f t="shared" si="5"/>
        <v>703.3164</v>
      </c>
      <c r="F69" s="799">
        <v>473.4336</v>
      </c>
      <c r="G69" s="799">
        <v>229.8828</v>
      </c>
      <c r="H69" s="799">
        <v>0</v>
      </c>
      <c r="I69" s="799">
        <v>0</v>
      </c>
      <c r="J69" s="799">
        <v>0</v>
      </c>
      <c r="K69" s="799">
        <f t="shared" si="6"/>
        <v>221.544666</v>
      </c>
      <c r="L69" s="799">
        <v>112.530624</v>
      </c>
      <c r="M69" s="799">
        <v>59.781894</v>
      </c>
      <c r="N69" s="800">
        <v>49.232148</v>
      </c>
      <c r="O69" s="637">
        <v>205</v>
      </c>
      <c r="P69" s="637">
        <v>301</v>
      </c>
      <c r="Q69" s="637" t="s">
        <v>350</v>
      </c>
      <c r="R69" s="68">
        <v>104</v>
      </c>
    </row>
    <row r="70" ht="15" customHeight="1" spans="1:18">
      <c r="A70" s="801">
        <v>65</v>
      </c>
      <c r="B70" s="798" t="s">
        <v>658</v>
      </c>
      <c r="C70" s="802">
        <v>43</v>
      </c>
      <c r="D70" s="797">
        <f t="shared" si="4"/>
        <v>363.173544</v>
      </c>
      <c r="E70" s="797">
        <f t="shared" si="5"/>
        <v>276.1776</v>
      </c>
      <c r="F70" s="799">
        <v>187.1652</v>
      </c>
      <c r="G70" s="799">
        <v>89.0124</v>
      </c>
      <c r="H70" s="799">
        <v>0</v>
      </c>
      <c r="I70" s="799">
        <v>0</v>
      </c>
      <c r="J70" s="799">
        <v>0</v>
      </c>
      <c r="K70" s="799">
        <f t="shared" si="6"/>
        <v>86.995944</v>
      </c>
      <c r="L70" s="799">
        <v>44.188416</v>
      </c>
      <c r="M70" s="799">
        <v>23.475096</v>
      </c>
      <c r="N70" s="800">
        <v>19.332432</v>
      </c>
      <c r="O70" s="637">
        <v>205</v>
      </c>
      <c r="P70" s="637">
        <v>301</v>
      </c>
      <c r="Q70" s="637" t="s">
        <v>350</v>
      </c>
      <c r="R70" s="68">
        <v>116</v>
      </c>
    </row>
    <row r="71" ht="15" customHeight="1" spans="1:18">
      <c r="A71" s="801">
        <v>66</v>
      </c>
      <c r="B71" s="798" t="s">
        <v>659</v>
      </c>
      <c r="C71" s="802">
        <v>87</v>
      </c>
      <c r="D71" s="797">
        <f t="shared" si="4"/>
        <v>682.13784</v>
      </c>
      <c r="E71" s="797">
        <f t="shared" si="5"/>
        <v>518.736</v>
      </c>
      <c r="F71" s="799">
        <v>343.71</v>
      </c>
      <c r="G71" s="799">
        <v>175.026</v>
      </c>
      <c r="H71" s="799">
        <v>0</v>
      </c>
      <c r="I71" s="799">
        <v>0</v>
      </c>
      <c r="J71" s="799">
        <v>0</v>
      </c>
      <c r="K71" s="799">
        <f t="shared" si="6"/>
        <v>163.40184</v>
      </c>
      <c r="L71" s="799">
        <v>82.99776</v>
      </c>
      <c r="M71" s="799">
        <v>44.09256</v>
      </c>
      <c r="N71" s="800">
        <v>36.31152</v>
      </c>
      <c r="O71" s="637">
        <v>205</v>
      </c>
      <c r="P71" s="637">
        <v>301</v>
      </c>
      <c r="Q71" s="637" t="s">
        <v>350</v>
      </c>
      <c r="R71" s="68">
        <v>45</v>
      </c>
    </row>
    <row r="72" ht="15" customHeight="1" spans="1:18">
      <c r="A72" s="801">
        <v>67</v>
      </c>
      <c r="B72" s="798" t="s">
        <v>660</v>
      </c>
      <c r="C72" s="802">
        <v>24</v>
      </c>
      <c r="D72" s="797">
        <f t="shared" ref="D72:D96" si="7">E72+K72</f>
        <v>202.776156</v>
      </c>
      <c r="E72" s="797">
        <f t="shared" ref="E72:E96" si="8">F72+G72+H72+I72+J72</f>
        <v>154.2024</v>
      </c>
      <c r="F72" s="799">
        <v>104.2944</v>
      </c>
      <c r="G72" s="799">
        <v>49.908</v>
      </c>
      <c r="H72" s="799">
        <v>0</v>
      </c>
      <c r="I72" s="799">
        <v>0</v>
      </c>
      <c r="J72" s="799">
        <v>0</v>
      </c>
      <c r="K72" s="799">
        <f t="shared" ref="K72:K96" si="9">L72+M72+N72</f>
        <v>48.573756</v>
      </c>
      <c r="L72" s="799">
        <v>24.672384</v>
      </c>
      <c r="M72" s="799">
        <v>13.107204</v>
      </c>
      <c r="N72" s="800">
        <v>10.794168</v>
      </c>
      <c r="O72" s="637">
        <v>205</v>
      </c>
      <c r="P72" s="637">
        <v>301</v>
      </c>
      <c r="Q72" s="637" t="s">
        <v>350</v>
      </c>
      <c r="R72" s="68">
        <v>91</v>
      </c>
    </row>
    <row r="73" ht="15" customHeight="1" spans="1:18">
      <c r="A73" s="801">
        <v>68</v>
      </c>
      <c r="B73" s="798" t="s">
        <v>661</v>
      </c>
      <c r="C73" s="802">
        <v>54</v>
      </c>
      <c r="D73" s="797">
        <f t="shared" si="7"/>
        <v>409.434192</v>
      </c>
      <c r="E73" s="797">
        <f t="shared" si="8"/>
        <v>311.3568</v>
      </c>
      <c r="F73" s="799">
        <v>203.6076</v>
      </c>
      <c r="G73" s="799">
        <v>107.7492</v>
      </c>
      <c r="H73" s="799">
        <v>0</v>
      </c>
      <c r="I73" s="799">
        <v>0</v>
      </c>
      <c r="J73" s="799">
        <v>0</v>
      </c>
      <c r="K73" s="799">
        <f t="shared" si="9"/>
        <v>98.077392</v>
      </c>
      <c r="L73" s="799">
        <v>49.817088</v>
      </c>
      <c r="M73" s="799">
        <v>26.465328</v>
      </c>
      <c r="N73" s="800">
        <v>21.794976</v>
      </c>
      <c r="O73" s="637">
        <v>205</v>
      </c>
      <c r="P73" s="637">
        <v>301</v>
      </c>
      <c r="Q73" s="637" t="s">
        <v>350</v>
      </c>
      <c r="R73" s="68">
        <v>24</v>
      </c>
    </row>
    <row r="74" ht="15" customHeight="1" spans="1:18">
      <c r="A74" s="801">
        <v>69</v>
      </c>
      <c r="B74" s="798" t="s">
        <v>662</v>
      </c>
      <c r="C74" s="802">
        <v>82</v>
      </c>
      <c r="D74" s="797">
        <f t="shared" si="7"/>
        <v>676.903614</v>
      </c>
      <c r="E74" s="797">
        <f t="shared" si="8"/>
        <v>514.7556</v>
      </c>
      <c r="F74" s="799">
        <v>335.5704</v>
      </c>
      <c r="G74" s="799">
        <v>179.1852</v>
      </c>
      <c r="H74" s="799">
        <v>0</v>
      </c>
      <c r="I74" s="799">
        <v>0</v>
      </c>
      <c r="J74" s="799">
        <v>0</v>
      </c>
      <c r="K74" s="799">
        <f t="shared" si="9"/>
        <v>162.148014</v>
      </c>
      <c r="L74" s="799">
        <v>82.360896</v>
      </c>
      <c r="M74" s="799">
        <v>43.754226</v>
      </c>
      <c r="N74" s="800">
        <v>36.032892</v>
      </c>
      <c r="O74" s="637">
        <v>205</v>
      </c>
      <c r="P74" s="637">
        <v>301</v>
      </c>
      <c r="Q74" s="637" t="s">
        <v>350</v>
      </c>
      <c r="R74" s="68">
        <v>54</v>
      </c>
    </row>
    <row r="75" ht="15" customHeight="1" spans="1:18">
      <c r="A75" s="801">
        <v>70</v>
      </c>
      <c r="B75" s="798" t="s">
        <v>663</v>
      </c>
      <c r="C75" s="802">
        <v>35</v>
      </c>
      <c r="D75" s="797">
        <f t="shared" si="7"/>
        <v>303.397326</v>
      </c>
      <c r="E75" s="797">
        <f t="shared" si="8"/>
        <v>230.7204</v>
      </c>
      <c r="F75" s="799">
        <v>163.8936</v>
      </c>
      <c r="G75" s="799">
        <v>66.8268</v>
      </c>
      <c r="H75" s="799">
        <v>0</v>
      </c>
      <c r="I75" s="799">
        <v>0</v>
      </c>
      <c r="J75" s="799">
        <v>0</v>
      </c>
      <c r="K75" s="799">
        <f t="shared" si="9"/>
        <v>72.676926</v>
      </c>
      <c r="L75" s="799">
        <v>36.915264</v>
      </c>
      <c r="M75" s="799">
        <v>19.611234</v>
      </c>
      <c r="N75" s="800">
        <v>16.150428</v>
      </c>
      <c r="O75" s="637">
        <v>205</v>
      </c>
      <c r="P75" s="637">
        <v>301</v>
      </c>
      <c r="Q75" s="637" t="s">
        <v>350</v>
      </c>
      <c r="R75" s="68">
        <v>84</v>
      </c>
    </row>
    <row r="76" ht="15" customHeight="1" spans="1:18">
      <c r="A76" s="801">
        <v>71</v>
      </c>
      <c r="B76" s="798" t="s">
        <v>664</v>
      </c>
      <c r="C76" s="802">
        <v>66</v>
      </c>
      <c r="D76" s="797">
        <f t="shared" si="7"/>
        <v>515.494728</v>
      </c>
      <c r="E76" s="797">
        <f t="shared" si="8"/>
        <v>392.0112</v>
      </c>
      <c r="F76" s="799">
        <v>269.9328</v>
      </c>
      <c r="G76" s="799">
        <v>122.0784</v>
      </c>
      <c r="H76" s="799">
        <v>0</v>
      </c>
      <c r="I76" s="799">
        <v>0</v>
      </c>
      <c r="J76" s="799">
        <v>0</v>
      </c>
      <c r="K76" s="799">
        <f t="shared" si="9"/>
        <v>123.483528</v>
      </c>
      <c r="L76" s="799">
        <v>62.721792</v>
      </c>
      <c r="M76" s="799">
        <v>33.320952</v>
      </c>
      <c r="N76" s="800">
        <v>27.440784</v>
      </c>
      <c r="O76" s="637">
        <v>205</v>
      </c>
      <c r="P76" s="637">
        <v>301</v>
      </c>
      <c r="Q76" s="637" t="s">
        <v>350</v>
      </c>
      <c r="R76" s="68">
        <v>38</v>
      </c>
    </row>
    <row r="77" ht="15" customHeight="1" spans="1:18">
      <c r="A77" s="801">
        <v>72</v>
      </c>
      <c r="B77" s="798" t="s">
        <v>665</v>
      </c>
      <c r="C77" s="802">
        <v>67</v>
      </c>
      <c r="D77" s="797">
        <f t="shared" si="7"/>
        <v>523.760292</v>
      </c>
      <c r="E77" s="797">
        <f t="shared" si="8"/>
        <v>398.2968</v>
      </c>
      <c r="F77" s="799">
        <v>263.886</v>
      </c>
      <c r="G77" s="799">
        <v>134.4108</v>
      </c>
      <c r="H77" s="799">
        <v>0</v>
      </c>
      <c r="I77" s="799">
        <v>0</v>
      </c>
      <c r="J77" s="799">
        <v>0</v>
      </c>
      <c r="K77" s="799">
        <f t="shared" si="9"/>
        <v>125.463492</v>
      </c>
      <c r="L77" s="799">
        <v>63.727488</v>
      </c>
      <c r="M77" s="799">
        <v>33.855228</v>
      </c>
      <c r="N77" s="800">
        <v>27.880776</v>
      </c>
      <c r="O77" s="637">
        <v>205</v>
      </c>
      <c r="P77" s="637">
        <v>301</v>
      </c>
      <c r="Q77" s="637" t="s">
        <v>350</v>
      </c>
      <c r="R77" s="68">
        <v>72</v>
      </c>
    </row>
    <row r="78" ht="15" customHeight="1" spans="1:18">
      <c r="A78" s="801">
        <v>73</v>
      </c>
      <c r="B78" s="798" t="s">
        <v>666</v>
      </c>
      <c r="C78" s="802">
        <v>46</v>
      </c>
      <c r="D78" s="797">
        <f t="shared" si="7"/>
        <v>380.162292</v>
      </c>
      <c r="E78" s="797">
        <f t="shared" si="8"/>
        <v>289.0968</v>
      </c>
      <c r="F78" s="799">
        <v>187.9716</v>
      </c>
      <c r="G78" s="799">
        <v>101.1252</v>
      </c>
      <c r="H78" s="799">
        <v>0</v>
      </c>
      <c r="I78" s="799">
        <v>0</v>
      </c>
      <c r="J78" s="799">
        <v>0</v>
      </c>
      <c r="K78" s="799">
        <f t="shared" si="9"/>
        <v>91.065492</v>
      </c>
      <c r="L78" s="799">
        <v>46.255488</v>
      </c>
      <c r="M78" s="799">
        <v>24.573228</v>
      </c>
      <c r="N78" s="800">
        <v>20.236776</v>
      </c>
      <c r="O78" s="637">
        <v>205</v>
      </c>
      <c r="P78" s="637">
        <v>301</v>
      </c>
      <c r="Q78" s="637" t="s">
        <v>350</v>
      </c>
      <c r="R78" s="68">
        <v>68</v>
      </c>
    </row>
    <row r="79" ht="15" customHeight="1" spans="1:18">
      <c r="A79" s="801">
        <v>74</v>
      </c>
      <c r="B79" s="798" t="s">
        <v>667</v>
      </c>
      <c r="C79" s="802">
        <v>50</v>
      </c>
      <c r="D79" s="797">
        <f t="shared" si="7"/>
        <v>414.341772</v>
      </c>
      <c r="E79" s="797">
        <f t="shared" si="8"/>
        <v>315.0888</v>
      </c>
      <c r="F79" s="799">
        <v>205.6224</v>
      </c>
      <c r="G79" s="799">
        <v>109.4664</v>
      </c>
      <c r="H79" s="799">
        <v>0</v>
      </c>
      <c r="I79" s="799">
        <v>0</v>
      </c>
      <c r="J79" s="799">
        <v>0</v>
      </c>
      <c r="K79" s="799">
        <f t="shared" si="9"/>
        <v>99.252972</v>
      </c>
      <c r="L79" s="799">
        <v>50.414208</v>
      </c>
      <c r="M79" s="799">
        <v>26.782548</v>
      </c>
      <c r="N79" s="800">
        <v>22.056216</v>
      </c>
      <c r="O79" s="637">
        <v>205</v>
      </c>
      <c r="P79" s="637">
        <v>301</v>
      </c>
      <c r="Q79" s="637" t="s">
        <v>350</v>
      </c>
      <c r="R79" s="68">
        <v>49</v>
      </c>
    </row>
    <row r="80" ht="15" customHeight="1" spans="1:18">
      <c r="A80" s="801">
        <v>75</v>
      </c>
      <c r="B80" s="798" t="s">
        <v>668</v>
      </c>
      <c r="C80" s="802">
        <v>27</v>
      </c>
      <c r="D80" s="797">
        <f t="shared" si="7"/>
        <v>225.066984</v>
      </c>
      <c r="E80" s="797">
        <f t="shared" si="8"/>
        <v>171.1536</v>
      </c>
      <c r="F80" s="799">
        <v>115.3224</v>
      </c>
      <c r="G80" s="799">
        <v>55.8312</v>
      </c>
      <c r="H80" s="799">
        <v>0</v>
      </c>
      <c r="I80" s="799">
        <v>0</v>
      </c>
      <c r="J80" s="799">
        <v>0</v>
      </c>
      <c r="K80" s="799">
        <f t="shared" si="9"/>
        <v>53.913384</v>
      </c>
      <c r="L80" s="799">
        <v>27.384576</v>
      </c>
      <c r="M80" s="799">
        <v>14.548056</v>
      </c>
      <c r="N80" s="800">
        <v>11.980752</v>
      </c>
      <c r="O80" s="637">
        <v>205</v>
      </c>
      <c r="P80" s="637">
        <v>301</v>
      </c>
      <c r="Q80" s="637" t="s">
        <v>350</v>
      </c>
      <c r="R80" s="68">
        <v>55</v>
      </c>
    </row>
    <row r="81" ht="15" customHeight="1" spans="1:18">
      <c r="A81" s="801">
        <v>76</v>
      </c>
      <c r="B81" s="798" t="s">
        <v>669</v>
      </c>
      <c r="C81" s="802">
        <v>67</v>
      </c>
      <c r="D81" s="797">
        <f t="shared" si="7"/>
        <v>503.757564</v>
      </c>
      <c r="E81" s="797">
        <f t="shared" si="8"/>
        <v>383.0856</v>
      </c>
      <c r="F81" s="799">
        <v>250.6224</v>
      </c>
      <c r="G81" s="799">
        <v>132.4632</v>
      </c>
      <c r="H81" s="799">
        <v>0</v>
      </c>
      <c r="I81" s="799">
        <v>0</v>
      </c>
      <c r="J81" s="799">
        <v>0</v>
      </c>
      <c r="K81" s="799">
        <f t="shared" si="9"/>
        <v>120.671964</v>
      </c>
      <c r="L81" s="799">
        <v>61.293696</v>
      </c>
      <c r="M81" s="799">
        <v>32.562276</v>
      </c>
      <c r="N81" s="800">
        <v>26.815992</v>
      </c>
      <c r="O81" s="637">
        <v>205</v>
      </c>
      <c r="P81" s="637">
        <v>301</v>
      </c>
      <c r="Q81" s="637" t="s">
        <v>350</v>
      </c>
      <c r="R81" s="68">
        <v>26</v>
      </c>
    </row>
    <row r="82" ht="15" customHeight="1" spans="1:18">
      <c r="A82" s="801">
        <v>77</v>
      </c>
      <c r="B82" s="798" t="s">
        <v>670</v>
      </c>
      <c r="C82" s="802">
        <v>65</v>
      </c>
      <c r="D82" s="797">
        <f t="shared" si="7"/>
        <v>554.786928</v>
      </c>
      <c r="E82" s="797">
        <f t="shared" si="8"/>
        <v>421.8912</v>
      </c>
      <c r="F82" s="799">
        <v>278.5692</v>
      </c>
      <c r="G82" s="799">
        <v>143.322</v>
      </c>
      <c r="H82" s="799">
        <v>0</v>
      </c>
      <c r="I82" s="799">
        <v>0</v>
      </c>
      <c r="J82" s="799">
        <v>0</v>
      </c>
      <c r="K82" s="799">
        <f t="shared" si="9"/>
        <v>132.895728</v>
      </c>
      <c r="L82" s="799">
        <v>67.502592</v>
      </c>
      <c r="M82" s="799">
        <v>35.860752</v>
      </c>
      <c r="N82" s="800">
        <v>29.532384</v>
      </c>
      <c r="O82" s="637">
        <v>205</v>
      </c>
      <c r="P82" s="637">
        <v>301</v>
      </c>
      <c r="Q82" s="637" t="s">
        <v>350</v>
      </c>
      <c r="R82" s="68">
        <v>61</v>
      </c>
    </row>
    <row r="83" ht="15" customHeight="1" spans="1:18">
      <c r="A83" s="801">
        <v>78</v>
      </c>
      <c r="B83" s="798" t="s">
        <v>671</v>
      </c>
      <c r="C83" s="802">
        <v>98</v>
      </c>
      <c r="D83" s="797">
        <f t="shared" si="7"/>
        <v>903.367128</v>
      </c>
      <c r="E83" s="797">
        <f t="shared" si="8"/>
        <v>686.9712</v>
      </c>
      <c r="F83" s="799">
        <v>497.7684</v>
      </c>
      <c r="G83" s="799">
        <v>189.2028</v>
      </c>
      <c r="H83" s="799">
        <v>0</v>
      </c>
      <c r="I83" s="799">
        <v>0</v>
      </c>
      <c r="J83" s="799">
        <v>0</v>
      </c>
      <c r="K83" s="799">
        <f t="shared" si="9"/>
        <v>216.395928</v>
      </c>
      <c r="L83" s="799">
        <v>109.915392</v>
      </c>
      <c r="M83" s="799">
        <v>58.392552</v>
      </c>
      <c r="N83" s="800">
        <v>48.087984</v>
      </c>
      <c r="O83" s="637">
        <v>205</v>
      </c>
      <c r="P83" s="637">
        <v>301</v>
      </c>
      <c r="Q83" s="637" t="s">
        <v>350</v>
      </c>
      <c r="R83" s="68">
        <v>62</v>
      </c>
    </row>
    <row r="84" ht="15" customHeight="1" spans="1:18">
      <c r="A84" s="801">
        <v>79</v>
      </c>
      <c r="B84" s="798" t="s">
        <v>672</v>
      </c>
      <c r="C84" s="802">
        <v>177</v>
      </c>
      <c r="D84" s="797">
        <f t="shared" si="7"/>
        <v>1464.057354</v>
      </c>
      <c r="E84" s="797">
        <f t="shared" si="8"/>
        <v>1113.3516</v>
      </c>
      <c r="F84" s="799">
        <v>779.9736</v>
      </c>
      <c r="G84" s="799">
        <v>333.378</v>
      </c>
      <c r="H84" s="799">
        <v>0</v>
      </c>
      <c r="I84" s="799">
        <v>0</v>
      </c>
      <c r="J84" s="799">
        <v>0</v>
      </c>
      <c r="K84" s="799">
        <f t="shared" si="9"/>
        <v>350.705754</v>
      </c>
      <c r="L84" s="799">
        <v>178.136256</v>
      </c>
      <c r="M84" s="799">
        <v>94.634886</v>
      </c>
      <c r="N84" s="800">
        <v>77.934612</v>
      </c>
      <c r="O84" s="637">
        <v>205</v>
      </c>
      <c r="P84" s="637">
        <v>301</v>
      </c>
      <c r="Q84" s="637" t="s">
        <v>350</v>
      </c>
      <c r="R84" s="68">
        <v>105</v>
      </c>
    </row>
    <row r="85" ht="15" customHeight="1" spans="1:18">
      <c r="A85" s="801">
        <v>80</v>
      </c>
      <c r="B85" s="798" t="s">
        <v>673</v>
      </c>
      <c r="C85" s="802">
        <v>44</v>
      </c>
      <c r="D85" s="797">
        <f t="shared" si="7"/>
        <v>381.795522</v>
      </c>
      <c r="E85" s="797">
        <f t="shared" si="8"/>
        <v>290.3388</v>
      </c>
      <c r="F85" s="799">
        <v>206.7852</v>
      </c>
      <c r="G85" s="799">
        <v>83.5536</v>
      </c>
      <c r="H85" s="799">
        <v>0</v>
      </c>
      <c r="I85" s="799">
        <v>0</v>
      </c>
      <c r="J85" s="799">
        <v>0</v>
      </c>
      <c r="K85" s="799">
        <f t="shared" si="9"/>
        <v>91.456722</v>
      </c>
      <c r="L85" s="799">
        <v>46.454208</v>
      </c>
      <c r="M85" s="799">
        <v>24.678798</v>
      </c>
      <c r="N85" s="800">
        <v>20.323716</v>
      </c>
      <c r="O85" s="637">
        <v>205</v>
      </c>
      <c r="P85" s="637">
        <v>301</v>
      </c>
      <c r="Q85" s="637" t="s">
        <v>350</v>
      </c>
      <c r="R85" s="68">
        <v>174</v>
      </c>
    </row>
    <row r="86" ht="15" customHeight="1" spans="1:18">
      <c r="A86" s="801">
        <v>81</v>
      </c>
      <c r="B86" s="798" t="s">
        <v>674</v>
      </c>
      <c r="C86" s="802">
        <v>80</v>
      </c>
      <c r="D86" s="797">
        <f t="shared" si="7"/>
        <v>630.543552</v>
      </c>
      <c r="E86" s="797">
        <f t="shared" si="8"/>
        <v>479.5008</v>
      </c>
      <c r="F86" s="799">
        <v>330.4212</v>
      </c>
      <c r="G86" s="799">
        <v>149.0796</v>
      </c>
      <c r="H86" s="799">
        <v>0</v>
      </c>
      <c r="I86" s="799">
        <v>0</v>
      </c>
      <c r="J86" s="799">
        <v>0</v>
      </c>
      <c r="K86" s="799">
        <f t="shared" si="9"/>
        <v>151.042752</v>
      </c>
      <c r="L86" s="799">
        <v>76.720128</v>
      </c>
      <c r="M86" s="799">
        <v>40.757568</v>
      </c>
      <c r="N86" s="800">
        <v>33.565056</v>
      </c>
      <c r="O86" s="637">
        <v>205</v>
      </c>
      <c r="P86" s="637">
        <v>301</v>
      </c>
      <c r="Q86" s="637" t="s">
        <v>350</v>
      </c>
      <c r="R86" s="68">
        <v>44</v>
      </c>
    </row>
    <row r="87" ht="15" customHeight="1" spans="1:18">
      <c r="A87" s="801">
        <v>82</v>
      </c>
      <c r="B87" s="798" t="s">
        <v>675</v>
      </c>
      <c r="C87" s="802">
        <v>61</v>
      </c>
      <c r="D87" s="797">
        <f t="shared" si="7"/>
        <v>495.73659</v>
      </c>
      <c r="E87" s="797">
        <f t="shared" si="8"/>
        <v>376.986</v>
      </c>
      <c r="F87" s="799">
        <v>252.3432</v>
      </c>
      <c r="G87" s="799">
        <v>124.6428</v>
      </c>
      <c r="H87" s="799">
        <v>0</v>
      </c>
      <c r="I87" s="799">
        <v>0</v>
      </c>
      <c r="J87" s="799">
        <v>0</v>
      </c>
      <c r="K87" s="799">
        <f t="shared" si="9"/>
        <v>118.75059</v>
      </c>
      <c r="L87" s="799">
        <v>60.31776</v>
      </c>
      <c r="M87" s="799">
        <v>32.04381</v>
      </c>
      <c r="N87" s="800">
        <v>26.38902</v>
      </c>
      <c r="O87" s="637">
        <v>205</v>
      </c>
      <c r="P87" s="637">
        <v>301</v>
      </c>
      <c r="Q87" s="637" t="s">
        <v>350</v>
      </c>
      <c r="R87" s="68">
        <v>85</v>
      </c>
    </row>
    <row r="88" ht="15" customHeight="1" spans="1:18">
      <c r="A88" s="801">
        <v>83</v>
      </c>
      <c r="B88" s="798" t="s">
        <v>676</v>
      </c>
      <c r="C88" s="802">
        <v>63</v>
      </c>
      <c r="D88" s="797">
        <f t="shared" si="7"/>
        <v>564.764622</v>
      </c>
      <c r="E88" s="797">
        <f t="shared" si="8"/>
        <v>429.4788</v>
      </c>
      <c r="F88" s="799">
        <v>298.4544</v>
      </c>
      <c r="G88" s="799">
        <v>131.0244</v>
      </c>
      <c r="H88" s="799">
        <v>0</v>
      </c>
      <c r="I88" s="799">
        <v>0</v>
      </c>
      <c r="J88" s="799">
        <v>0</v>
      </c>
      <c r="K88" s="799">
        <f t="shared" si="9"/>
        <v>135.285822</v>
      </c>
      <c r="L88" s="799">
        <v>68.716608</v>
      </c>
      <c r="M88" s="799">
        <v>36.505698</v>
      </c>
      <c r="N88" s="800">
        <v>30.063516</v>
      </c>
      <c r="O88" s="637">
        <v>205</v>
      </c>
      <c r="P88" s="637">
        <v>301</v>
      </c>
      <c r="Q88" s="637" t="s">
        <v>350</v>
      </c>
      <c r="R88" s="68">
        <v>60</v>
      </c>
    </row>
    <row r="89" ht="15" customHeight="1" spans="1:18">
      <c r="A89" s="801">
        <v>84</v>
      </c>
      <c r="B89" s="798" t="s">
        <v>677</v>
      </c>
      <c r="C89" s="802">
        <v>58</v>
      </c>
      <c r="D89" s="797">
        <f t="shared" si="7"/>
        <v>476.298786</v>
      </c>
      <c r="E89" s="797">
        <f t="shared" si="8"/>
        <v>362.2044</v>
      </c>
      <c r="F89" s="799">
        <v>243.6084</v>
      </c>
      <c r="G89" s="799">
        <v>118.596</v>
      </c>
      <c r="H89" s="799">
        <v>0</v>
      </c>
      <c r="I89" s="799">
        <v>0</v>
      </c>
      <c r="J89" s="799">
        <v>0</v>
      </c>
      <c r="K89" s="799">
        <f t="shared" si="9"/>
        <v>114.094386</v>
      </c>
      <c r="L89" s="799">
        <v>57.952704</v>
      </c>
      <c r="M89" s="799">
        <v>30.787374</v>
      </c>
      <c r="N89" s="800">
        <v>25.354308</v>
      </c>
      <c r="O89" s="637">
        <v>205</v>
      </c>
      <c r="P89" s="637">
        <v>301</v>
      </c>
      <c r="Q89" s="637" t="s">
        <v>350</v>
      </c>
      <c r="R89" s="68">
        <v>64</v>
      </c>
    </row>
    <row r="90" ht="15" customHeight="1" spans="1:18">
      <c r="A90" s="801">
        <v>85</v>
      </c>
      <c r="B90" s="798" t="s">
        <v>678</v>
      </c>
      <c r="C90" s="802">
        <v>75</v>
      </c>
      <c r="D90" s="797">
        <f t="shared" si="7"/>
        <v>611.7117</v>
      </c>
      <c r="E90" s="797">
        <f t="shared" si="8"/>
        <v>465.18</v>
      </c>
      <c r="F90" s="799">
        <v>312.8616</v>
      </c>
      <c r="G90" s="799">
        <v>152.3184</v>
      </c>
      <c r="H90" s="799">
        <v>0</v>
      </c>
      <c r="I90" s="799">
        <v>0</v>
      </c>
      <c r="J90" s="799">
        <v>0</v>
      </c>
      <c r="K90" s="799">
        <f t="shared" si="9"/>
        <v>146.5317</v>
      </c>
      <c r="L90" s="799">
        <v>74.4288</v>
      </c>
      <c r="M90" s="799">
        <v>39.5403</v>
      </c>
      <c r="N90" s="800">
        <v>32.5626</v>
      </c>
      <c r="O90" s="637">
        <v>205</v>
      </c>
      <c r="P90" s="637">
        <v>301</v>
      </c>
      <c r="Q90" s="637" t="s">
        <v>350</v>
      </c>
      <c r="R90" s="68">
        <v>63</v>
      </c>
    </row>
    <row r="91" ht="15" customHeight="1" spans="1:18">
      <c r="A91" s="801">
        <v>86</v>
      </c>
      <c r="B91" s="798" t="s">
        <v>679</v>
      </c>
      <c r="C91" s="802">
        <v>71</v>
      </c>
      <c r="D91" s="797">
        <f t="shared" si="7"/>
        <v>583.351884</v>
      </c>
      <c r="E91" s="797">
        <f t="shared" si="8"/>
        <v>443.6136</v>
      </c>
      <c r="F91" s="799">
        <v>287.7504</v>
      </c>
      <c r="G91" s="799">
        <v>155.8632</v>
      </c>
      <c r="H91" s="799">
        <v>0</v>
      </c>
      <c r="I91" s="799">
        <v>0</v>
      </c>
      <c r="J91" s="799">
        <v>0</v>
      </c>
      <c r="K91" s="799">
        <f t="shared" si="9"/>
        <v>139.738284</v>
      </c>
      <c r="L91" s="799">
        <v>70.978176</v>
      </c>
      <c r="M91" s="799">
        <v>37.707156</v>
      </c>
      <c r="N91" s="800">
        <v>31.052952</v>
      </c>
      <c r="O91" s="637">
        <v>205</v>
      </c>
      <c r="P91" s="637">
        <v>301</v>
      </c>
      <c r="Q91" s="637" t="s">
        <v>350</v>
      </c>
      <c r="R91" s="68">
        <v>77</v>
      </c>
    </row>
    <row r="92" ht="15" customHeight="1" spans="1:18">
      <c r="A92" s="801">
        <v>87</v>
      </c>
      <c r="B92" s="798" t="s">
        <v>680</v>
      </c>
      <c r="C92" s="802">
        <v>50</v>
      </c>
      <c r="D92" s="797">
        <f t="shared" si="7"/>
        <v>435.083004</v>
      </c>
      <c r="E92" s="797">
        <f t="shared" si="8"/>
        <v>330.8616</v>
      </c>
      <c r="F92" s="799">
        <v>228.396</v>
      </c>
      <c r="G92" s="799">
        <v>102.4656</v>
      </c>
      <c r="H92" s="799">
        <v>0</v>
      </c>
      <c r="I92" s="799">
        <v>0</v>
      </c>
      <c r="J92" s="799">
        <v>0</v>
      </c>
      <c r="K92" s="799">
        <f t="shared" si="9"/>
        <v>104.221404</v>
      </c>
      <c r="L92" s="799">
        <v>52.937856</v>
      </c>
      <c r="M92" s="799">
        <v>28.123236</v>
      </c>
      <c r="N92" s="800">
        <v>23.160312</v>
      </c>
      <c r="O92" s="637">
        <v>205</v>
      </c>
      <c r="P92" s="637">
        <v>301</v>
      </c>
      <c r="Q92" s="637" t="s">
        <v>350</v>
      </c>
      <c r="R92" s="68">
        <v>72</v>
      </c>
    </row>
    <row r="93" ht="15" customHeight="1" spans="1:18">
      <c r="A93" s="801">
        <v>88</v>
      </c>
      <c r="B93" s="798" t="s">
        <v>681</v>
      </c>
      <c r="C93" s="802">
        <v>83</v>
      </c>
      <c r="D93" s="797">
        <f t="shared" si="7"/>
        <v>643.779816</v>
      </c>
      <c r="E93" s="797">
        <f t="shared" si="8"/>
        <v>489.5664</v>
      </c>
      <c r="F93" s="799">
        <v>323.2716</v>
      </c>
      <c r="G93" s="799">
        <v>166.2948</v>
      </c>
      <c r="H93" s="799">
        <v>0</v>
      </c>
      <c r="I93" s="799">
        <v>0</v>
      </c>
      <c r="J93" s="799">
        <v>0</v>
      </c>
      <c r="K93" s="799">
        <f t="shared" si="9"/>
        <v>154.213416</v>
      </c>
      <c r="L93" s="799">
        <v>78.330624</v>
      </c>
      <c r="M93" s="799">
        <v>41.613144</v>
      </c>
      <c r="N93" s="800">
        <v>34.269648</v>
      </c>
      <c r="O93" s="637">
        <v>205</v>
      </c>
      <c r="P93" s="637">
        <v>301</v>
      </c>
      <c r="Q93" s="637" t="s">
        <v>350</v>
      </c>
      <c r="R93" s="68">
        <v>49</v>
      </c>
    </row>
    <row r="94" ht="15" customHeight="1" spans="1:18">
      <c r="A94" s="801">
        <v>90</v>
      </c>
      <c r="B94" s="798" t="s">
        <v>682</v>
      </c>
      <c r="C94" s="801">
        <v>337</v>
      </c>
      <c r="D94" s="797">
        <f t="shared" si="7"/>
        <v>2751.90576</v>
      </c>
      <c r="E94" s="797">
        <f t="shared" si="8"/>
        <v>2092.704</v>
      </c>
      <c r="F94" s="799">
        <v>1503.6444</v>
      </c>
      <c r="G94" s="799">
        <v>589.0596</v>
      </c>
      <c r="H94" s="799">
        <v>0</v>
      </c>
      <c r="I94" s="799">
        <v>0</v>
      </c>
      <c r="J94" s="799">
        <v>0</v>
      </c>
      <c r="K94" s="799">
        <f t="shared" si="9"/>
        <v>659.20176</v>
      </c>
      <c r="L94" s="799">
        <v>334.83264</v>
      </c>
      <c r="M94" s="799">
        <v>177.87984</v>
      </c>
      <c r="N94" s="800">
        <v>146.48928</v>
      </c>
      <c r="O94" s="637">
        <v>205</v>
      </c>
      <c r="P94" s="637">
        <v>301</v>
      </c>
      <c r="Q94" s="637" t="s">
        <v>350</v>
      </c>
      <c r="R94" s="68">
        <v>86</v>
      </c>
    </row>
    <row r="95" ht="15" customHeight="1" spans="1:18">
      <c r="A95" s="801">
        <v>91</v>
      </c>
      <c r="B95" s="798" t="s">
        <v>683</v>
      </c>
      <c r="C95" s="801">
        <v>96</v>
      </c>
      <c r="D95" s="797">
        <f t="shared" si="7"/>
        <v>806.309082</v>
      </c>
      <c r="E95" s="797">
        <f t="shared" si="8"/>
        <v>613.1628</v>
      </c>
      <c r="F95" s="799">
        <v>443.5092</v>
      </c>
      <c r="G95" s="799">
        <v>169.6536</v>
      </c>
      <c r="H95" s="799">
        <v>0</v>
      </c>
      <c r="I95" s="799">
        <v>0</v>
      </c>
      <c r="J95" s="799">
        <v>0</v>
      </c>
      <c r="K95" s="799">
        <f t="shared" si="9"/>
        <v>193.146282</v>
      </c>
      <c r="L95" s="799">
        <v>98.106048</v>
      </c>
      <c r="M95" s="799">
        <v>52.118838</v>
      </c>
      <c r="N95" s="800">
        <v>42.921396</v>
      </c>
      <c r="O95" s="637">
        <v>205</v>
      </c>
      <c r="P95" s="637">
        <v>301</v>
      </c>
      <c r="Q95" s="637" t="s">
        <v>350</v>
      </c>
      <c r="R95" s="68">
        <v>30</v>
      </c>
    </row>
    <row r="96" ht="15" customHeight="1" spans="1:18">
      <c r="A96" s="801">
        <v>92</v>
      </c>
      <c r="B96" s="798" t="s">
        <v>684</v>
      </c>
      <c r="C96" s="801">
        <v>92</v>
      </c>
      <c r="D96" s="797">
        <f t="shared" si="7"/>
        <v>708.171684</v>
      </c>
      <c r="E96" s="797">
        <f t="shared" si="8"/>
        <v>538.5336</v>
      </c>
      <c r="F96" s="799">
        <v>380.1012</v>
      </c>
      <c r="G96" s="799">
        <v>158.4324</v>
      </c>
      <c r="H96" s="799">
        <v>0</v>
      </c>
      <c r="I96" s="799">
        <v>0</v>
      </c>
      <c r="J96" s="799">
        <v>0</v>
      </c>
      <c r="K96" s="799">
        <f t="shared" si="9"/>
        <v>169.638084</v>
      </c>
      <c r="L96" s="799">
        <v>86.165376</v>
      </c>
      <c r="M96" s="799">
        <v>45.775356</v>
      </c>
      <c r="N96" s="800">
        <v>37.697352</v>
      </c>
      <c r="O96" s="637">
        <v>205</v>
      </c>
      <c r="P96" s="637">
        <v>301</v>
      </c>
      <c r="Q96" s="637" t="s">
        <v>350</v>
      </c>
      <c r="R96" s="68">
        <v>289</v>
      </c>
    </row>
  </sheetData>
  <mergeCells count="12">
    <mergeCell ref="A2:Q2"/>
    <mergeCell ref="E3:F3"/>
    <mergeCell ref="P3:Q3"/>
    <mergeCell ref="E4:J4"/>
    <mergeCell ref="K4:N4"/>
    <mergeCell ref="A4:A5"/>
    <mergeCell ref="B4:B5"/>
    <mergeCell ref="C4:C5"/>
    <mergeCell ref="D4:D5"/>
    <mergeCell ref="O4:O5"/>
    <mergeCell ref="P4:P5"/>
    <mergeCell ref="Q4:Q5"/>
  </mergeCells>
  <pageMargins left="0.550694444444444" right="0.472222222222222" top="1" bottom="1" header="0.5" footer="0.5"/>
  <pageSetup paperSize="9" scale="76" firstPageNumber="20" fitToHeight="0" orientation="landscape" useFirstPageNumber="1"/>
  <headerFooter>
    <oddFooter>&amp;C&amp;14&amp;P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topLeftCell="A9" workbookViewId="0">
      <selection activeCell="J20" sqref="J20"/>
    </sheetView>
  </sheetViews>
  <sheetFormatPr defaultColWidth="10.2857142857143" defaultRowHeight="13.5"/>
  <cols>
    <col min="1" max="1" width="21.8285714285714" style="738" customWidth="1"/>
    <col min="2" max="2" width="7.85714285714286" style="738" customWidth="1"/>
    <col min="3" max="3" width="11.1428571428571" style="739" customWidth="1"/>
    <col min="4" max="4" width="10" style="738" customWidth="1"/>
    <col min="5" max="5" width="9.24761904761905" style="738" customWidth="1"/>
    <col min="6" max="6" width="7.42857142857143" style="738" customWidth="1"/>
    <col min="7" max="7" width="6.88571428571429" style="738" customWidth="1"/>
    <col min="8" max="9" width="9.85714285714286" style="738" customWidth="1"/>
    <col min="10" max="10" width="9.24761904761905" style="738" customWidth="1"/>
    <col min="11" max="11" width="9.69523809523809" style="738" customWidth="1"/>
    <col min="12" max="13" width="8.28571428571429" style="738" customWidth="1"/>
    <col min="14" max="14" width="7.57142857142857" style="738" customWidth="1"/>
    <col min="15" max="15" width="9.38095238095238" style="738" customWidth="1"/>
    <col min="16" max="16" width="9.24761904761905" style="738" customWidth="1"/>
    <col min="17" max="17" width="9.62857142857143" style="738" customWidth="1"/>
    <col min="18" max="18" width="9.75238095238095" style="740" customWidth="1"/>
    <col min="19" max="20" width="10.2857142857143" style="163" customWidth="1"/>
    <col min="21" max="16384" width="10.2857142857143" style="163"/>
  </cols>
  <sheetData>
    <row r="1" spans="1:18">
      <c r="A1" s="741" t="s">
        <v>685</v>
      </c>
    </row>
    <row r="2" ht="25.5" spans="1:18">
      <c r="A2" s="742" t="s">
        <v>686</v>
      </c>
      <c r="B2" s="742"/>
      <c r="C2" s="742"/>
      <c r="D2" s="742"/>
      <c r="E2" s="742"/>
      <c r="F2" s="742"/>
      <c r="G2" s="742"/>
      <c r="H2" s="742"/>
      <c r="I2" s="742"/>
      <c r="J2" s="742"/>
      <c r="K2" s="742"/>
      <c r="L2" s="742"/>
      <c r="M2" s="742"/>
      <c r="N2" s="742"/>
      <c r="O2" s="742"/>
      <c r="P2" s="742"/>
      <c r="Q2" s="742"/>
      <c r="R2" s="742"/>
    </row>
    <row r="3" ht="22.5" customHeight="1" spans="1:18">
      <c r="A3" s="743" t="s">
        <v>78</v>
      </c>
      <c r="B3" s="743"/>
      <c r="C3" s="744"/>
      <c r="D3" s="745"/>
      <c r="E3" s="745"/>
      <c r="F3" s="745"/>
      <c r="G3" s="745"/>
      <c r="H3" s="746"/>
      <c r="I3" s="746"/>
      <c r="J3" s="746"/>
      <c r="K3" s="745"/>
      <c r="L3" s="747"/>
      <c r="M3" s="747"/>
      <c r="N3" s="748"/>
      <c r="O3" s="747"/>
      <c r="P3" s="747"/>
      <c r="Q3" s="749" t="s">
        <v>328</v>
      </c>
      <c r="R3" s="749"/>
    </row>
    <row r="4" ht="22.5" customHeight="1" spans="1:18">
      <c r="A4" s="750" t="s">
        <v>330</v>
      </c>
      <c r="B4" s="751" t="s">
        <v>687</v>
      </c>
      <c r="C4" s="752"/>
      <c r="D4" s="750" t="s">
        <v>688</v>
      </c>
      <c r="E4" s="750"/>
      <c r="F4" s="750"/>
      <c r="G4" s="750"/>
      <c r="H4" s="750"/>
      <c r="I4" s="750"/>
      <c r="J4" s="750"/>
      <c r="K4" s="750"/>
      <c r="L4" s="750"/>
      <c r="M4" s="750"/>
      <c r="N4" s="753"/>
      <c r="O4" s="754" t="s">
        <v>689</v>
      </c>
      <c r="P4" s="754" t="s">
        <v>690</v>
      </c>
      <c r="Q4" s="754" t="s">
        <v>691</v>
      </c>
      <c r="R4" s="754" t="s">
        <v>149</v>
      </c>
    </row>
    <row r="5" ht="21.75" customHeight="1" spans="1:18">
      <c r="A5" s="750"/>
      <c r="B5" s="754" t="s">
        <v>287</v>
      </c>
      <c r="C5" s="755" t="s">
        <v>692</v>
      </c>
      <c r="D5" s="754" t="s">
        <v>287</v>
      </c>
      <c r="E5" s="754" t="s">
        <v>693</v>
      </c>
      <c r="F5" s="754" t="s">
        <v>694</v>
      </c>
      <c r="G5" s="754"/>
      <c r="H5" s="754" t="s">
        <v>517</v>
      </c>
      <c r="I5" s="751" t="s">
        <v>695</v>
      </c>
      <c r="J5" s="756"/>
      <c r="K5" s="756"/>
      <c r="L5" s="756"/>
      <c r="M5" s="756"/>
      <c r="N5" s="757"/>
      <c r="O5" s="758"/>
      <c r="P5" s="758"/>
      <c r="Q5" s="758"/>
      <c r="R5" s="758"/>
    </row>
    <row r="6" ht="24" spans="1:18">
      <c r="A6" s="750"/>
      <c r="B6" s="759"/>
      <c r="C6" s="760"/>
      <c r="D6" s="711"/>
      <c r="E6" s="759"/>
      <c r="F6" s="759"/>
      <c r="G6" s="759"/>
      <c r="H6" s="759"/>
      <c r="I6" s="761" t="s">
        <v>283</v>
      </c>
      <c r="J6" s="761" t="s">
        <v>696</v>
      </c>
      <c r="K6" s="761" t="s">
        <v>336</v>
      </c>
      <c r="L6" s="761" t="s">
        <v>697</v>
      </c>
      <c r="M6" s="761" t="s">
        <v>698</v>
      </c>
      <c r="N6" s="761" t="s">
        <v>699</v>
      </c>
      <c r="O6" s="759"/>
      <c r="P6" s="759"/>
      <c r="Q6" s="759"/>
      <c r="R6" s="759"/>
    </row>
    <row r="7" ht="18" customHeight="1" spans="1:18">
      <c r="A7" s="750" t="s">
        <v>700</v>
      </c>
      <c r="B7" s="762">
        <v>3431</v>
      </c>
      <c r="C7" s="763">
        <v>6076.68</v>
      </c>
      <c r="D7" s="762">
        <f>D8+D18+D26</f>
        <v>1308</v>
      </c>
      <c r="E7" s="762"/>
      <c r="F7" s="764">
        <v>301</v>
      </c>
      <c r="G7" s="317">
        <v>50101</v>
      </c>
      <c r="H7" s="763">
        <f>I7+O7+P7+Q7</f>
        <v>7435.8893</v>
      </c>
      <c r="I7" s="765">
        <f>J7+K7+L7+M7+N7</f>
        <v>6898.27</v>
      </c>
      <c r="J7" s="763">
        <f>J8+J18+J26</f>
        <v>6149.7</v>
      </c>
      <c r="K7" s="763">
        <f t="shared" ref="J7:Q7" si="0">K8+K18+K26</f>
        <v>117.31</v>
      </c>
      <c r="L7" s="763">
        <f t="shared" si="0"/>
        <v>0</v>
      </c>
      <c r="M7" s="763">
        <f t="shared" si="0"/>
        <v>0</v>
      </c>
      <c r="N7" s="763">
        <f t="shared" si="0"/>
        <v>631.26</v>
      </c>
      <c r="O7" s="763">
        <f t="shared" si="0"/>
        <v>300.3312</v>
      </c>
      <c r="P7" s="763">
        <f t="shared" si="0"/>
        <v>105.8932</v>
      </c>
      <c r="Q7" s="763">
        <f t="shared" si="0"/>
        <v>131.3949</v>
      </c>
      <c r="R7" s="766"/>
    </row>
    <row r="8" ht="21" customHeight="1" spans="1:18">
      <c r="A8" s="750" t="s">
        <v>701</v>
      </c>
      <c r="B8" s="762">
        <v>35</v>
      </c>
      <c r="C8" s="763">
        <v>255.22</v>
      </c>
      <c r="D8" s="767">
        <f>SUM(D9:D12)</f>
        <v>125</v>
      </c>
      <c r="E8" s="767"/>
      <c r="F8" s="764">
        <v>301</v>
      </c>
      <c r="G8" s="317">
        <v>50101</v>
      </c>
      <c r="H8" s="763">
        <f t="shared" ref="H7:H18" si="1">I8+O8+P8+Q8</f>
        <v>2633.3627</v>
      </c>
      <c r="I8" s="765">
        <f>J8+K8+L8+M8+N8</f>
        <v>2129.65</v>
      </c>
      <c r="J8" s="767">
        <f>SUM(J9:J17)</f>
        <v>1645.81</v>
      </c>
      <c r="K8" s="767">
        <f t="shared" ref="K8:Q8" si="2">SUM(K9:K17)</f>
        <v>0</v>
      </c>
      <c r="L8" s="767">
        <f t="shared" si="2"/>
        <v>0</v>
      </c>
      <c r="M8" s="767">
        <f t="shared" si="2"/>
        <v>0</v>
      </c>
      <c r="N8" s="767">
        <f t="shared" si="2"/>
        <v>483.84</v>
      </c>
      <c r="O8" s="767">
        <f t="shared" si="2"/>
        <v>276.744</v>
      </c>
      <c r="P8" s="767">
        <f t="shared" si="2"/>
        <v>105.8932</v>
      </c>
      <c r="Q8" s="767">
        <f t="shared" si="2"/>
        <v>121.0755</v>
      </c>
      <c r="R8" s="766"/>
    </row>
    <row r="9" ht="24" spans="1:18">
      <c r="A9" s="768" t="s">
        <v>702</v>
      </c>
      <c r="B9" s="762">
        <v>32</v>
      </c>
      <c r="C9" s="763">
        <v>237.49</v>
      </c>
      <c r="D9" s="769">
        <v>21</v>
      </c>
      <c r="E9" s="769">
        <v>2081101</v>
      </c>
      <c r="F9" s="769">
        <v>301</v>
      </c>
      <c r="G9" s="317">
        <v>50101</v>
      </c>
      <c r="H9" s="763">
        <f t="shared" si="1"/>
        <v>190.3458</v>
      </c>
      <c r="I9" s="765">
        <f t="shared" ref="I7:I18" si="3">J9+K9+L9+M9+N9</f>
        <v>146.46</v>
      </c>
      <c r="J9" s="765">
        <v>120</v>
      </c>
      <c r="K9" s="765"/>
      <c r="L9" s="765"/>
      <c r="M9" s="765"/>
      <c r="N9" s="765">
        <v>26.46</v>
      </c>
      <c r="O9" s="770">
        <f>(J9+N9)*0.16</f>
        <v>23.4336</v>
      </c>
      <c r="P9" s="770">
        <f t="shared" ref="P9:P13" si="4">J9*0.085</f>
        <v>10.2</v>
      </c>
      <c r="Q9" s="770">
        <f>(J9+N9)*0.07</f>
        <v>10.2522</v>
      </c>
      <c r="R9" s="766"/>
    </row>
    <row r="10" ht="23" customHeight="1" spans="1:18">
      <c r="A10" s="768" t="s">
        <v>703</v>
      </c>
      <c r="B10" s="762">
        <v>3</v>
      </c>
      <c r="C10" s="763">
        <v>17.73</v>
      </c>
      <c r="D10" s="769">
        <v>3</v>
      </c>
      <c r="E10" s="769">
        <v>2140106</v>
      </c>
      <c r="F10" s="769">
        <v>301</v>
      </c>
      <c r="G10" s="317">
        <v>50101</v>
      </c>
      <c r="H10" s="763">
        <f t="shared" si="1"/>
        <v>23.5648</v>
      </c>
      <c r="I10" s="765">
        <f t="shared" si="3"/>
        <v>17.92</v>
      </c>
      <c r="J10" s="765">
        <v>17.92</v>
      </c>
      <c r="K10" s="765"/>
      <c r="L10" s="765"/>
      <c r="M10" s="765"/>
      <c r="N10" s="765"/>
      <c r="O10" s="770">
        <f>(J10+N10)*0.16</f>
        <v>2.8672</v>
      </c>
      <c r="P10" s="770">
        <f t="shared" si="4"/>
        <v>1.5232</v>
      </c>
      <c r="Q10" s="770">
        <f t="shared" ref="Q10:Q17" si="5">(J10+N10)*0.07</f>
        <v>1.2544</v>
      </c>
      <c r="R10" s="766"/>
    </row>
    <row r="11" ht="25" customHeight="1" spans="1:18">
      <c r="A11" s="768" t="s">
        <v>704</v>
      </c>
      <c r="B11" s="762"/>
      <c r="C11" s="763"/>
      <c r="D11" s="765">
        <v>44</v>
      </c>
      <c r="E11" s="769">
        <v>2130309</v>
      </c>
      <c r="F11" s="764">
        <v>301</v>
      </c>
      <c r="G11" s="317">
        <v>50101</v>
      </c>
      <c r="H11" s="763">
        <f t="shared" si="1"/>
        <v>394.1659</v>
      </c>
      <c r="I11" s="765">
        <f t="shared" si="3"/>
        <v>303.33</v>
      </c>
      <c r="J11" s="771">
        <v>247.89</v>
      </c>
      <c r="K11" s="771"/>
      <c r="L11" s="771"/>
      <c r="M11" s="771"/>
      <c r="N11" s="771">
        <v>55.44</v>
      </c>
      <c r="O11" s="770">
        <f t="shared" ref="O10:O17" si="6">(J11+N11)*0.16</f>
        <v>48.5328</v>
      </c>
      <c r="P11" s="771">
        <v>21.07</v>
      </c>
      <c r="Q11" s="770">
        <f t="shared" si="5"/>
        <v>21.2331</v>
      </c>
      <c r="R11" s="766"/>
    </row>
    <row r="12" ht="48" spans="1:18">
      <c r="A12" s="768" t="s">
        <v>705</v>
      </c>
      <c r="B12" s="762"/>
      <c r="C12" s="763"/>
      <c r="D12" s="765">
        <v>57</v>
      </c>
      <c r="E12" s="769">
        <v>2070801</v>
      </c>
      <c r="F12" s="764">
        <v>301</v>
      </c>
      <c r="G12" s="317">
        <v>50101</v>
      </c>
      <c r="H12" s="763">
        <f t="shared" si="1"/>
        <v>400</v>
      </c>
      <c r="I12" s="765">
        <f t="shared" si="3"/>
        <v>400</v>
      </c>
      <c r="J12" s="771">
        <v>400</v>
      </c>
      <c r="K12" s="771"/>
      <c r="L12" s="771"/>
      <c r="M12" s="771"/>
      <c r="N12" s="771"/>
      <c r="O12" s="770"/>
      <c r="P12" s="771"/>
      <c r="Q12" s="770"/>
      <c r="R12" s="766" t="s">
        <v>706</v>
      </c>
    </row>
    <row r="13" ht="48" spans="1:18">
      <c r="A13" s="766" t="s">
        <v>707</v>
      </c>
      <c r="B13" s="762">
        <v>149</v>
      </c>
      <c r="C13" s="763">
        <v>902</v>
      </c>
      <c r="D13" s="765">
        <v>133</v>
      </c>
      <c r="E13" s="581">
        <v>2210399</v>
      </c>
      <c r="F13" s="764">
        <v>301</v>
      </c>
      <c r="G13" s="772">
        <v>50101</v>
      </c>
      <c r="H13" s="763">
        <f t="shared" si="1"/>
        <v>1337.0234</v>
      </c>
      <c r="I13" s="765">
        <f t="shared" si="3"/>
        <v>1027.58</v>
      </c>
      <c r="J13" s="771">
        <v>860</v>
      </c>
      <c r="K13" s="771"/>
      <c r="L13" s="771"/>
      <c r="M13" s="771"/>
      <c r="N13" s="771">
        <v>167.58</v>
      </c>
      <c r="O13" s="770">
        <f t="shared" si="6"/>
        <v>164.4128</v>
      </c>
      <c r="P13" s="771">
        <f t="shared" si="4"/>
        <v>73.1</v>
      </c>
      <c r="Q13" s="770">
        <f t="shared" si="5"/>
        <v>71.9306</v>
      </c>
      <c r="R13" s="766" t="s">
        <v>708</v>
      </c>
    </row>
    <row r="14" ht="31" customHeight="1" spans="1:18">
      <c r="A14" s="766" t="s">
        <v>709</v>
      </c>
      <c r="B14" s="762"/>
      <c r="C14" s="763"/>
      <c r="D14" s="773">
        <v>62</v>
      </c>
      <c r="E14" s="630">
        <v>2010399</v>
      </c>
      <c r="F14" s="764">
        <v>301</v>
      </c>
      <c r="G14" s="317">
        <v>50101</v>
      </c>
      <c r="H14" s="763">
        <f t="shared" si="1"/>
        <v>96.0876</v>
      </c>
      <c r="I14" s="765">
        <f t="shared" si="3"/>
        <v>78.12</v>
      </c>
      <c r="J14" s="771"/>
      <c r="K14" s="771"/>
      <c r="L14" s="771"/>
      <c r="M14" s="771"/>
      <c r="N14" s="771">
        <v>78.12</v>
      </c>
      <c r="O14" s="770">
        <f t="shared" si="6"/>
        <v>12.4992</v>
      </c>
      <c r="P14" s="771"/>
      <c r="Q14" s="770">
        <f t="shared" si="5"/>
        <v>5.4684</v>
      </c>
      <c r="R14" s="766"/>
    </row>
    <row r="15" ht="24" spans="1:18">
      <c r="A15" s="766" t="s">
        <v>449</v>
      </c>
      <c r="B15" s="762"/>
      <c r="C15" s="763"/>
      <c r="D15" s="773">
        <v>60</v>
      </c>
      <c r="E15" s="630">
        <v>214</v>
      </c>
      <c r="F15" s="764">
        <v>301</v>
      </c>
      <c r="G15" s="317">
        <v>50101</v>
      </c>
      <c r="H15" s="763">
        <f t="shared" si="1"/>
        <v>92.988</v>
      </c>
      <c r="I15" s="765">
        <f t="shared" si="3"/>
        <v>75.6</v>
      </c>
      <c r="J15" s="771"/>
      <c r="K15" s="771"/>
      <c r="L15" s="771"/>
      <c r="M15" s="771"/>
      <c r="N15" s="771">
        <v>75.6</v>
      </c>
      <c r="O15" s="770">
        <f t="shared" si="6"/>
        <v>12.096</v>
      </c>
      <c r="P15" s="771"/>
      <c r="Q15" s="770">
        <f t="shared" si="5"/>
        <v>5.292</v>
      </c>
      <c r="R15" s="766"/>
    </row>
    <row r="16" ht="25" customHeight="1" spans="1:18">
      <c r="A16" s="766" t="s">
        <v>452</v>
      </c>
      <c r="B16" s="762"/>
      <c r="C16" s="763"/>
      <c r="D16" s="765">
        <v>31</v>
      </c>
      <c r="E16" s="630">
        <v>214</v>
      </c>
      <c r="F16" s="764">
        <v>301</v>
      </c>
      <c r="G16" s="317">
        <v>50101</v>
      </c>
      <c r="H16" s="763">
        <f t="shared" si="1"/>
        <v>48.0438</v>
      </c>
      <c r="I16" s="765">
        <f t="shared" si="3"/>
        <v>39.06</v>
      </c>
      <c r="J16" s="771"/>
      <c r="K16" s="771"/>
      <c r="L16" s="771"/>
      <c r="M16" s="771"/>
      <c r="N16" s="771">
        <v>39.06</v>
      </c>
      <c r="O16" s="770">
        <f t="shared" si="6"/>
        <v>6.2496</v>
      </c>
      <c r="P16" s="771"/>
      <c r="Q16" s="770">
        <f t="shared" si="5"/>
        <v>2.7342</v>
      </c>
      <c r="R16" s="766"/>
    </row>
    <row r="17" ht="30" customHeight="1" spans="1:18">
      <c r="A17" s="766" t="s">
        <v>710</v>
      </c>
      <c r="B17" s="762"/>
      <c r="C17" s="763"/>
      <c r="D17" s="765">
        <v>33</v>
      </c>
      <c r="E17" s="630">
        <v>2200106</v>
      </c>
      <c r="F17" s="764">
        <v>301</v>
      </c>
      <c r="G17" s="317">
        <v>50101</v>
      </c>
      <c r="H17" s="763">
        <f t="shared" si="1"/>
        <v>51.1434</v>
      </c>
      <c r="I17" s="765">
        <f t="shared" si="3"/>
        <v>41.58</v>
      </c>
      <c r="J17" s="771"/>
      <c r="K17" s="771"/>
      <c r="L17" s="771"/>
      <c r="M17" s="771"/>
      <c r="N17" s="771">
        <v>41.58</v>
      </c>
      <c r="O17" s="770">
        <f t="shared" si="6"/>
        <v>6.6528</v>
      </c>
      <c r="P17" s="771"/>
      <c r="Q17" s="770">
        <f t="shared" si="5"/>
        <v>2.9106</v>
      </c>
      <c r="R17" s="766"/>
    </row>
    <row r="18" ht="26" customHeight="1" spans="1:18">
      <c r="A18" s="750" t="s">
        <v>711</v>
      </c>
      <c r="B18" s="762">
        <v>1301</v>
      </c>
      <c r="C18" s="763">
        <v>5101.86</v>
      </c>
      <c r="D18" s="762">
        <f>SUM(D19:D22)</f>
        <v>1135</v>
      </c>
      <c r="E18" s="762"/>
      <c r="F18" s="764">
        <v>301</v>
      </c>
      <c r="G18" s="317">
        <v>50101</v>
      </c>
      <c r="H18" s="763">
        <f t="shared" ref="H18:H29" si="7">I18+O18+P18+Q18</f>
        <v>4550.9566</v>
      </c>
      <c r="I18" s="765">
        <f t="shared" ref="I18:I25" si="8">J18+K18+L18+M18+N18</f>
        <v>4517.05</v>
      </c>
      <c r="J18" s="763">
        <f>SUM(J19:J25)</f>
        <v>4369.63</v>
      </c>
      <c r="K18" s="763">
        <f t="shared" ref="J18:Q18" si="9">SUM(K19:K25)</f>
        <v>0</v>
      </c>
      <c r="L18" s="763">
        <f t="shared" si="9"/>
        <v>0</v>
      </c>
      <c r="M18" s="763">
        <f t="shared" si="9"/>
        <v>0</v>
      </c>
      <c r="N18" s="763">
        <f t="shared" si="9"/>
        <v>147.42</v>
      </c>
      <c r="O18" s="763">
        <f t="shared" si="9"/>
        <v>23.5872</v>
      </c>
      <c r="P18" s="763">
        <f t="shared" si="9"/>
        <v>0</v>
      </c>
      <c r="Q18" s="763">
        <f t="shared" si="9"/>
        <v>10.3194</v>
      </c>
      <c r="R18" s="766" t="str">
        <f>LEFT(E18,3)</f>
        <v/>
      </c>
    </row>
    <row r="19" ht="27" customHeight="1" spans="1:18">
      <c r="A19" s="774" t="s">
        <v>712</v>
      </c>
      <c r="B19" s="762">
        <v>9</v>
      </c>
      <c r="C19" s="763">
        <v>21.35</v>
      </c>
      <c r="D19" s="765">
        <v>9</v>
      </c>
      <c r="E19" s="769">
        <v>2070106</v>
      </c>
      <c r="F19" s="764">
        <v>301</v>
      </c>
      <c r="G19" s="317">
        <v>50101</v>
      </c>
      <c r="H19" s="763">
        <f t="shared" si="7"/>
        <v>21.35</v>
      </c>
      <c r="I19" s="765">
        <f t="shared" si="8"/>
        <v>21.35</v>
      </c>
      <c r="J19" s="771">
        <v>21.35</v>
      </c>
      <c r="K19" s="771"/>
      <c r="L19" s="771"/>
      <c r="M19" s="771"/>
      <c r="N19" s="771"/>
      <c r="O19" s="771"/>
      <c r="P19" s="771"/>
      <c r="Q19" s="771"/>
      <c r="R19" s="766"/>
    </row>
    <row r="20" ht="24" customHeight="1" spans="1:18">
      <c r="A20" s="774" t="s">
        <v>713</v>
      </c>
      <c r="B20" s="762">
        <v>1082</v>
      </c>
      <c r="C20" s="763">
        <v>4086.36</v>
      </c>
      <c r="D20" s="765">
        <v>1082</v>
      </c>
      <c r="E20" s="769">
        <v>2100302</v>
      </c>
      <c r="F20" s="764">
        <v>301</v>
      </c>
      <c r="G20" s="317">
        <v>50101</v>
      </c>
      <c r="H20" s="763">
        <f t="shared" si="7"/>
        <v>4291</v>
      </c>
      <c r="I20" s="765">
        <f t="shared" si="8"/>
        <v>4291</v>
      </c>
      <c r="J20" s="771">
        <v>4291</v>
      </c>
      <c r="K20" s="771"/>
      <c r="L20" s="771"/>
      <c r="M20" s="771"/>
      <c r="N20" s="771"/>
      <c r="O20" s="771"/>
      <c r="P20" s="771"/>
      <c r="Q20" s="771"/>
      <c r="R20" s="766"/>
    </row>
    <row r="21" ht="24" spans="1:18">
      <c r="A21" s="774" t="s">
        <v>714</v>
      </c>
      <c r="B21" s="762">
        <v>30</v>
      </c>
      <c r="C21" s="763">
        <v>39.39</v>
      </c>
      <c r="D21" s="765">
        <v>30</v>
      </c>
      <c r="E21" s="769">
        <v>2100406</v>
      </c>
      <c r="F21" s="764">
        <v>301</v>
      </c>
      <c r="G21" s="317">
        <v>50101</v>
      </c>
      <c r="H21" s="763">
        <f t="shared" si="7"/>
        <v>39.39</v>
      </c>
      <c r="I21" s="765">
        <f t="shared" si="8"/>
        <v>39.39</v>
      </c>
      <c r="J21" s="771">
        <v>39.39</v>
      </c>
      <c r="K21" s="771"/>
      <c r="L21" s="771"/>
      <c r="M21" s="771"/>
      <c r="N21" s="771"/>
      <c r="O21" s="771"/>
      <c r="P21" s="771"/>
      <c r="Q21" s="771"/>
      <c r="R21" s="766"/>
    </row>
    <row r="22" ht="26" customHeight="1" spans="1:18">
      <c r="A22" s="768" t="s">
        <v>715</v>
      </c>
      <c r="B22" s="762">
        <v>14</v>
      </c>
      <c r="C22" s="763">
        <v>17.89</v>
      </c>
      <c r="D22" s="765">
        <v>14</v>
      </c>
      <c r="E22" s="769">
        <v>2100212</v>
      </c>
      <c r="F22" s="764">
        <v>301</v>
      </c>
      <c r="G22" s="772">
        <v>50101</v>
      </c>
      <c r="H22" s="763">
        <f t="shared" si="7"/>
        <v>17.89</v>
      </c>
      <c r="I22" s="765">
        <f t="shared" si="8"/>
        <v>17.89</v>
      </c>
      <c r="J22" s="771">
        <v>17.89</v>
      </c>
      <c r="K22" s="771"/>
      <c r="L22" s="771"/>
      <c r="M22" s="771"/>
      <c r="N22" s="771"/>
      <c r="O22" s="771"/>
      <c r="P22" s="771"/>
      <c r="Q22" s="771"/>
      <c r="R22" s="766"/>
    </row>
    <row r="23" s="482" customFormat="1" ht="27" customHeight="1" spans="1:18">
      <c r="A23" s="766" t="s">
        <v>450</v>
      </c>
      <c r="B23" s="762"/>
      <c r="C23" s="763"/>
      <c r="D23" s="765">
        <v>28</v>
      </c>
      <c r="E23" s="775">
        <v>212</v>
      </c>
      <c r="F23" s="764">
        <v>301</v>
      </c>
      <c r="G23" s="772">
        <v>50101</v>
      </c>
      <c r="H23" s="763">
        <f t="shared" si="7"/>
        <v>43.3944</v>
      </c>
      <c r="I23" s="765">
        <f t="shared" si="8"/>
        <v>35.28</v>
      </c>
      <c r="J23" s="771"/>
      <c r="K23" s="771"/>
      <c r="L23" s="771"/>
      <c r="M23" s="771"/>
      <c r="N23" s="771">
        <v>35.28</v>
      </c>
      <c r="O23" s="771">
        <f>(J23+N23)*0.16</f>
        <v>5.6448</v>
      </c>
      <c r="P23" s="771"/>
      <c r="Q23" s="771">
        <f>(J23+N23)*0.07</f>
        <v>2.4696</v>
      </c>
      <c r="R23" s="766"/>
    </row>
    <row r="24" s="482" customFormat="1" ht="25" customHeight="1" spans="1:18">
      <c r="A24" s="766" t="s">
        <v>451</v>
      </c>
      <c r="B24" s="762"/>
      <c r="C24" s="763"/>
      <c r="D24" s="765">
        <v>60</v>
      </c>
      <c r="E24" s="775">
        <v>212</v>
      </c>
      <c r="F24" s="764">
        <v>301</v>
      </c>
      <c r="G24" s="772">
        <v>50101</v>
      </c>
      <c r="H24" s="763">
        <f t="shared" si="7"/>
        <v>92.988</v>
      </c>
      <c r="I24" s="765">
        <f t="shared" si="8"/>
        <v>75.6</v>
      </c>
      <c r="J24" s="771"/>
      <c r="K24" s="771"/>
      <c r="L24" s="771"/>
      <c r="M24" s="771"/>
      <c r="N24" s="771">
        <v>75.6</v>
      </c>
      <c r="O24" s="771">
        <f>(J24+N24)*0.16</f>
        <v>12.096</v>
      </c>
      <c r="P24" s="771"/>
      <c r="Q24" s="771">
        <f>(J24+N24)*0.07</f>
        <v>5.292</v>
      </c>
      <c r="R24" s="766"/>
    </row>
    <row r="25" s="482" customFormat="1" ht="30" customHeight="1" spans="1:18">
      <c r="A25" s="766" t="s">
        <v>716</v>
      </c>
      <c r="B25" s="762"/>
      <c r="C25" s="763"/>
      <c r="D25" s="765">
        <v>29</v>
      </c>
      <c r="E25" s="775">
        <v>212</v>
      </c>
      <c r="F25" s="764">
        <v>301</v>
      </c>
      <c r="G25" s="772">
        <v>50101</v>
      </c>
      <c r="H25" s="763">
        <f t="shared" si="7"/>
        <v>44.9442</v>
      </c>
      <c r="I25" s="765">
        <f t="shared" si="8"/>
        <v>36.54</v>
      </c>
      <c r="J25" s="771"/>
      <c r="K25" s="771"/>
      <c r="L25" s="771"/>
      <c r="M25" s="771"/>
      <c r="N25" s="771">
        <v>36.54</v>
      </c>
      <c r="O25" s="771">
        <f>(J25+N25)*0.16</f>
        <v>5.8464</v>
      </c>
      <c r="P25" s="771"/>
      <c r="Q25" s="771">
        <f>(J25+N25)*0.07</f>
        <v>2.5578</v>
      </c>
      <c r="R25" s="766"/>
    </row>
    <row r="26" s="736" customFormat="1" ht="27" customHeight="1" spans="1:18">
      <c r="A26" s="750" t="s">
        <v>717</v>
      </c>
      <c r="B26" s="762">
        <v>2095</v>
      </c>
      <c r="C26" s="763">
        <v>719.6</v>
      </c>
      <c r="D26" s="766">
        <f>D28+D29</f>
        <v>48</v>
      </c>
      <c r="E26" s="766"/>
      <c r="F26" s="764">
        <v>301</v>
      </c>
      <c r="G26" s="772">
        <v>50101</v>
      </c>
      <c r="H26" s="763">
        <f t="shared" si="7"/>
        <v>251.57</v>
      </c>
      <c r="I26" s="766">
        <f>SUM(I27:I29)</f>
        <v>251.57</v>
      </c>
      <c r="J26" s="766">
        <f>SUM(J27:J29)</f>
        <v>134.26</v>
      </c>
      <c r="K26" s="766">
        <f>SUM(K27:K29)</f>
        <v>117.31</v>
      </c>
      <c r="L26" s="766">
        <f t="shared" ref="L26:Q26" si="10">SUM(L28:L29)</f>
        <v>0</v>
      </c>
      <c r="M26" s="766">
        <f t="shared" si="10"/>
        <v>0</v>
      </c>
      <c r="N26" s="766">
        <f t="shared" si="10"/>
        <v>0</v>
      </c>
      <c r="O26" s="766">
        <f t="shared" si="10"/>
        <v>0</v>
      </c>
      <c r="P26" s="766">
        <f t="shared" si="10"/>
        <v>0</v>
      </c>
      <c r="Q26" s="766">
        <f t="shared" si="10"/>
        <v>0</v>
      </c>
      <c r="R26" s="766" t="str">
        <f>LEFT(E26,3)</f>
        <v/>
      </c>
    </row>
    <row r="27" s="737" customFormat="1" ht="32" customHeight="1" spans="1:18">
      <c r="A27" s="766" t="s">
        <v>718</v>
      </c>
      <c r="B27" s="762"/>
      <c r="C27" s="763"/>
      <c r="D27" s="766"/>
      <c r="E27" s="766">
        <v>224</v>
      </c>
      <c r="F27" s="764">
        <v>301</v>
      </c>
      <c r="G27" s="772">
        <v>50101</v>
      </c>
      <c r="H27" s="763">
        <f t="shared" si="7"/>
        <v>44.8</v>
      </c>
      <c r="I27" s="765">
        <f>J27+K27+L27+M27+N27</f>
        <v>44.8</v>
      </c>
      <c r="J27" s="766"/>
      <c r="K27" s="766">
        <v>44.8</v>
      </c>
      <c r="L27" s="766"/>
      <c r="M27" s="766"/>
      <c r="N27" s="766"/>
      <c r="O27" s="766"/>
      <c r="P27" s="766"/>
      <c r="Q27" s="766"/>
      <c r="R27" s="766"/>
    </row>
    <row r="28" ht="25" customHeight="1" spans="1:18">
      <c r="A28" s="776" t="s">
        <v>719</v>
      </c>
      <c r="B28" s="762">
        <v>28</v>
      </c>
      <c r="C28" s="763">
        <v>196.6</v>
      </c>
      <c r="D28" s="769">
        <v>28</v>
      </c>
      <c r="E28" s="769">
        <v>2150101</v>
      </c>
      <c r="F28" s="769">
        <v>301</v>
      </c>
      <c r="G28" s="317">
        <v>50101</v>
      </c>
      <c r="H28" s="763">
        <f t="shared" si="7"/>
        <v>195.97</v>
      </c>
      <c r="I28" s="765">
        <f>J28+K28+L28+M28+N28</f>
        <v>195.97</v>
      </c>
      <c r="J28" s="519">
        <v>134.26</v>
      </c>
      <c r="K28" s="519">
        <v>61.71</v>
      </c>
      <c r="L28" s="519"/>
      <c r="M28" s="519"/>
      <c r="N28" s="519"/>
      <c r="O28" s="519"/>
      <c r="P28" s="519"/>
      <c r="Q28" s="519"/>
      <c r="R28" s="766"/>
    </row>
    <row r="29" ht="33" customHeight="1" spans="1:18">
      <c r="A29" s="766" t="s">
        <v>720</v>
      </c>
      <c r="B29" s="762"/>
      <c r="C29" s="763">
        <v>98</v>
      </c>
      <c r="D29" s="769">
        <v>20</v>
      </c>
      <c r="E29" s="769">
        <v>2240106</v>
      </c>
      <c r="F29" s="769">
        <v>301</v>
      </c>
      <c r="G29" s="772">
        <v>501</v>
      </c>
      <c r="H29" s="763">
        <f t="shared" si="7"/>
        <v>10.8</v>
      </c>
      <c r="I29" s="765">
        <f>J29+K29+L29+M29+N29</f>
        <v>10.8</v>
      </c>
      <c r="J29" s="519"/>
      <c r="K29" s="519">
        <v>10.8</v>
      </c>
      <c r="L29" s="519"/>
      <c r="M29" s="519"/>
      <c r="N29" s="519"/>
      <c r="O29" s="519"/>
      <c r="P29" s="519"/>
      <c r="Q29" s="519"/>
      <c r="R29" s="766"/>
    </row>
  </sheetData>
  <autoFilter xmlns:etc="http://www.wps.cn/officeDocument/2017/etCustomData" ref="A1:R29" etc:filterBottomFollowUsedRange="0">
    <extLst/>
  </autoFilter>
  <mergeCells count="18">
    <mergeCell ref="A2:R2"/>
    <mergeCell ref="H3:J3"/>
    <mergeCell ref="Q3:R3"/>
    <mergeCell ref="B4:C4"/>
    <mergeCell ref="D4:N4"/>
    <mergeCell ref="I5:N5"/>
    <mergeCell ref="A4:A6"/>
    <mergeCell ref="B5:B6"/>
    <mergeCell ref="C5:C6"/>
    <mergeCell ref="D5:D6"/>
    <mergeCell ref="E5:E6"/>
    <mergeCell ref="F5:F6"/>
    <mergeCell ref="G5:G6"/>
    <mergeCell ref="H5:H6"/>
    <mergeCell ref="O4:O6"/>
    <mergeCell ref="P4:P6"/>
    <mergeCell ref="Q4:Q6"/>
    <mergeCell ref="R4:R6"/>
  </mergeCells>
  <pageMargins left="0.511805555555556" right="0.511805555555556" top="1" bottom="1" header="0.5" footer="0.5"/>
  <pageSetup paperSize="9" scale="73" firstPageNumber="23" fitToHeight="0" orientation="landscape" useFirstPageNumber="1" horizontalDpi="600"/>
  <headerFooter>
    <oddFooter>&amp;C&amp;14&amp;P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9"/>
  <sheetViews>
    <sheetView workbookViewId="0">
      <pane ySplit="6" topLeftCell="A37" activePane="bottomLeft" state="frozen"/>
      <selection/>
      <selection pane="bottomLeft" activeCell="I53" sqref="I53"/>
    </sheetView>
  </sheetViews>
  <sheetFormatPr defaultColWidth="10.2857142857143" defaultRowHeight="13.5"/>
  <cols>
    <col min="1" max="1" width="5.71428571428571" style="497" customWidth="1"/>
    <col min="2" max="2" width="8.14285714285714" style="497" customWidth="1"/>
    <col min="3" max="3" width="7.57142857142857" style="497" customWidth="1"/>
    <col min="4" max="4" width="9.42857142857143" style="497" customWidth="1"/>
    <col min="5" max="5" width="32.1428571428571" style="692" customWidth="1"/>
    <col min="6" max="6" width="8.69523809523809" style="693" customWidth="1"/>
    <col min="7" max="7" width="8.69523809523809" style="497" customWidth="1"/>
    <col min="8" max="8" width="9.85714285714286" style="694" customWidth="1"/>
    <col min="9" max="9" width="10.5619047619048" style="695" customWidth="1"/>
    <col min="10" max="10" width="10" style="695" customWidth="1"/>
    <col min="11" max="11" width="10.8571428571429" style="497" customWidth="1"/>
    <col min="12" max="12" width="6.42857142857143" style="692" customWidth="1"/>
    <col min="13" max="13" width="12.5714285714286" style="497" customWidth="1"/>
    <col min="14" max="14" width="11.8571428571429" style="497"/>
    <col min="15" max="16384" width="10.2857142857143" style="497"/>
  </cols>
  <sheetData>
    <row r="1" ht="19.5" customHeight="1" spans="1:14">
      <c r="A1" s="696" t="s">
        <v>721</v>
      </c>
      <c r="B1" s="477"/>
      <c r="C1" s="477"/>
      <c r="D1" s="697"/>
      <c r="E1" s="697"/>
      <c r="F1" s="477"/>
      <c r="G1" s="477"/>
      <c r="H1" s="477"/>
      <c r="I1" s="477"/>
      <c r="J1" s="477"/>
      <c r="K1" s="477"/>
      <c r="L1" s="494"/>
      <c r="M1" s="698"/>
    </row>
    <row r="2" ht="25.5" spans="1:14">
      <c r="A2" s="491" t="s">
        <v>722</v>
      </c>
      <c r="B2" s="491"/>
      <c r="C2" s="491"/>
      <c r="D2" s="491"/>
      <c r="E2" s="491"/>
      <c r="F2" s="491"/>
      <c r="G2" s="491"/>
      <c r="H2" s="491"/>
      <c r="I2" s="699"/>
      <c r="J2" s="699"/>
      <c r="K2" s="699"/>
      <c r="L2" s="491"/>
      <c r="M2" s="700"/>
    </row>
    <row r="3" spans="1:14">
      <c r="A3" s="701" t="s">
        <v>78</v>
      </c>
      <c r="B3" s="701"/>
      <c r="C3" s="701"/>
      <c r="D3" s="701"/>
      <c r="E3" s="701"/>
      <c r="F3" s="702"/>
      <c r="G3" s="702"/>
      <c r="H3" s="702"/>
      <c r="I3" s="703"/>
      <c r="J3" s="704" t="s">
        <v>328</v>
      </c>
      <c r="K3" s="704"/>
      <c r="L3" s="704"/>
      <c r="M3" s="705"/>
      <c r="N3" s="706"/>
    </row>
    <row r="4" spans="1:14">
      <c r="A4" s="707" t="s">
        <v>79</v>
      </c>
      <c r="B4" s="707" t="s">
        <v>723</v>
      </c>
      <c r="C4" s="707" t="s">
        <v>724</v>
      </c>
      <c r="D4" s="707" t="s">
        <v>725</v>
      </c>
      <c r="E4" s="707" t="s">
        <v>330</v>
      </c>
      <c r="F4" s="707" t="s">
        <v>726</v>
      </c>
      <c r="G4" s="707" t="s">
        <v>727</v>
      </c>
      <c r="H4" s="707" t="s">
        <v>728</v>
      </c>
      <c r="I4" s="708" t="s">
        <v>729</v>
      </c>
      <c r="J4" s="708"/>
      <c r="K4" s="708"/>
      <c r="L4" s="709"/>
      <c r="M4" s="709" t="s">
        <v>149</v>
      </c>
      <c r="N4" s="524" t="s">
        <v>329</v>
      </c>
    </row>
    <row r="5" spans="1:14">
      <c r="A5" s="710"/>
      <c r="B5" s="710"/>
      <c r="C5" s="710"/>
      <c r="D5" s="710"/>
      <c r="E5" s="710"/>
      <c r="F5" s="710"/>
      <c r="G5" s="710"/>
      <c r="H5" s="710"/>
      <c r="I5" s="708"/>
      <c r="J5" s="708"/>
      <c r="K5" s="708"/>
      <c r="L5" s="709"/>
      <c r="M5" s="709"/>
      <c r="N5" s="524"/>
    </row>
    <row r="6" ht="48" spans="1:14">
      <c r="A6" s="711"/>
      <c r="B6" s="711"/>
      <c r="C6" s="711"/>
      <c r="D6" s="711"/>
      <c r="E6" s="711"/>
      <c r="F6" s="711"/>
      <c r="G6" s="711"/>
      <c r="H6" s="711"/>
      <c r="I6" s="708" t="s">
        <v>334</v>
      </c>
      <c r="J6" s="708" t="s">
        <v>730</v>
      </c>
      <c r="K6" s="708" t="s">
        <v>731</v>
      </c>
      <c r="L6" s="709" t="s">
        <v>732</v>
      </c>
      <c r="M6" s="709"/>
      <c r="N6" s="524"/>
    </row>
    <row r="7" ht="36" spans="1:14">
      <c r="A7" s="709" t="s">
        <v>733</v>
      </c>
      <c r="B7" s="712"/>
      <c r="C7" s="709"/>
      <c r="D7" s="709"/>
      <c r="E7" s="709" t="s">
        <v>283</v>
      </c>
      <c r="F7" s="709"/>
      <c r="G7" s="713">
        <f>G8+G39+G57+G70+G85+G96+G119+G124+G126</f>
        <v>6297</v>
      </c>
      <c r="H7" s="713"/>
      <c r="I7" s="713">
        <f>I8+I39+I57+I70+I85+I96+I119+I124+I126</f>
        <v>10326.79</v>
      </c>
      <c r="J7" s="713">
        <f>J8+J39+J57+J70+J85+J96+J119+J124+J126</f>
        <v>8834.84</v>
      </c>
      <c r="K7" s="713">
        <f>K8+K39+K57+K70+K85+K96+K119+K124+K126</f>
        <v>578</v>
      </c>
      <c r="L7" s="713">
        <f>L8+L39+L57+L70+L85+L96+L119+L124+L126</f>
        <v>913.95</v>
      </c>
      <c r="M7" s="714" t="s">
        <v>734</v>
      </c>
      <c r="N7" s="715"/>
    </row>
    <row r="8" spans="1:14">
      <c r="A8" s="709" t="s">
        <v>733</v>
      </c>
      <c r="B8" s="284"/>
      <c r="C8" s="284"/>
      <c r="D8" s="284"/>
      <c r="E8" s="713" t="s">
        <v>735</v>
      </c>
      <c r="F8" s="716"/>
      <c r="G8" s="717">
        <f>SUM(G9:G37)</f>
        <v>1628</v>
      </c>
      <c r="H8" s="717"/>
      <c r="I8" s="718">
        <f>J8+K8+L8</f>
        <v>3647.62</v>
      </c>
      <c r="J8" s="718">
        <f>SUM(J9:J38)</f>
        <v>3483.62</v>
      </c>
      <c r="K8" s="718">
        <f>SUM(K9:K38)</f>
        <v>152</v>
      </c>
      <c r="L8" s="718">
        <f>SUM(L9:L38)</f>
        <v>12</v>
      </c>
      <c r="M8" s="719"/>
      <c r="N8" s="715"/>
    </row>
    <row r="9" ht="24" spans="1:14">
      <c r="A9" s="709">
        <v>1</v>
      </c>
      <c r="B9" s="284">
        <v>2010101</v>
      </c>
      <c r="C9" s="284">
        <v>302</v>
      </c>
      <c r="D9" s="284">
        <v>502</v>
      </c>
      <c r="E9" s="720" t="s">
        <v>736</v>
      </c>
      <c r="F9" s="721" t="s">
        <v>737</v>
      </c>
      <c r="G9" s="713">
        <v>44</v>
      </c>
      <c r="H9" s="277">
        <v>3.6</v>
      </c>
      <c r="I9" s="722">
        <f t="shared" ref="I9:I39" si="0">J9+K9+L9</f>
        <v>160.4</v>
      </c>
      <c r="J9" s="722">
        <f t="shared" ref="J9:J38" si="1">G9*H9</f>
        <v>158.4</v>
      </c>
      <c r="K9" s="722">
        <v>2</v>
      </c>
      <c r="L9" s="723"/>
      <c r="M9" s="724"/>
      <c r="N9" s="725" t="s">
        <v>345</v>
      </c>
    </row>
    <row r="10" ht="24" spans="1:14">
      <c r="A10" s="709">
        <v>2</v>
      </c>
      <c r="B10" s="284">
        <v>2010201</v>
      </c>
      <c r="C10" s="284">
        <v>302</v>
      </c>
      <c r="D10" s="284">
        <v>502</v>
      </c>
      <c r="E10" s="720" t="s">
        <v>738</v>
      </c>
      <c r="F10" s="721" t="s">
        <v>737</v>
      </c>
      <c r="G10" s="713">
        <v>26</v>
      </c>
      <c r="H10" s="277">
        <v>3.6</v>
      </c>
      <c r="I10" s="722">
        <f t="shared" si="0"/>
        <v>95.6</v>
      </c>
      <c r="J10" s="722">
        <f t="shared" si="1"/>
        <v>93.6</v>
      </c>
      <c r="K10" s="722">
        <v>2</v>
      </c>
      <c r="L10" s="723"/>
      <c r="M10" s="726"/>
      <c r="N10" s="725" t="s">
        <v>345</v>
      </c>
    </row>
    <row r="11" spans="1:14">
      <c r="A11" s="709">
        <v>3</v>
      </c>
      <c r="B11" s="284">
        <v>2013101</v>
      </c>
      <c r="C11" s="284">
        <v>302</v>
      </c>
      <c r="D11" s="284">
        <v>502</v>
      </c>
      <c r="E11" s="720" t="s">
        <v>344</v>
      </c>
      <c r="F11" s="721" t="s">
        <v>737</v>
      </c>
      <c r="G11" s="713">
        <v>56</v>
      </c>
      <c r="H11" s="277">
        <v>3.6</v>
      </c>
      <c r="I11" s="722">
        <f t="shared" si="0"/>
        <v>205.6</v>
      </c>
      <c r="J11" s="722">
        <f t="shared" si="1"/>
        <v>201.6</v>
      </c>
      <c r="K11" s="722">
        <v>4</v>
      </c>
      <c r="L11" s="723"/>
      <c r="M11" s="724"/>
      <c r="N11" s="725" t="s">
        <v>345</v>
      </c>
    </row>
    <row r="12" spans="1:14">
      <c r="A12" s="709">
        <v>4</v>
      </c>
      <c r="B12" s="284">
        <v>2010301</v>
      </c>
      <c r="C12" s="284">
        <v>302</v>
      </c>
      <c r="D12" s="284">
        <v>502</v>
      </c>
      <c r="E12" s="720" t="s">
        <v>346</v>
      </c>
      <c r="F12" s="721" t="s">
        <v>737</v>
      </c>
      <c r="G12" s="713">
        <v>82</v>
      </c>
      <c r="H12" s="277">
        <v>3.6</v>
      </c>
      <c r="I12" s="722">
        <f t="shared" si="0"/>
        <v>299.2</v>
      </c>
      <c r="J12" s="722">
        <f t="shared" si="1"/>
        <v>295.2</v>
      </c>
      <c r="K12" s="722">
        <v>4</v>
      </c>
      <c r="L12" s="723"/>
      <c r="M12" s="724"/>
      <c r="N12" s="725" t="s">
        <v>345</v>
      </c>
    </row>
    <row r="13" spans="1:14">
      <c r="A13" s="709">
        <v>5</v>
      </c>
      <c r="B13" s="284">
        <v>2011101</v>
      </c>
      <c r="C13" s="284">
        <v>302</v>
      </c>
      <c r="D13" s="284">
        <v>502</v>
      </c>
      <c r="E13" s="720" t="s">
        <v>739</v>
      </c>
      <c r="F13" s="721" t="s">
        <v>737</v>
      </c>
      <c r="G13" s="713">
        <v>122</v>
      </c>
      <c r="H13" s="277">
        <v>2.7</v>
      </c>
      <c r="I13" s="722">
        <f t="shared" si="0"/>
        <v>333.4</v>
      </c>
      <c r="J13" s="722">
        <f t="shared" si="1"/>
        <v>329.4</v>
      </c>
      <c r="K13" s="722">
        <v>4</v>
      </c>
      <c r="L13" s="723"/>
      <c r="M13" s="726"/>
      <c r="N13" s="725" t="s">
        <v>345</v>
      </c>
    </row>
    <row r="14" ht="24" spans="1:14">
      <c r="A14" s="709">
        <v>6</v>
      </c>
      <c r="B14" s="284">
        <v>2011101</v>
      </c>
      <c r="C14" s="284">
        <v>302</v>
      </c>
      <c r="D14" s="284">
        <v>502</v>
      </c>
      <c r="E14" s="720" t="s">
        <v>441</v>
      </c>
      <c r="F14" s="721" t="s">
        <v>740</v>
      </c>
      <c r="G14" s="713">
        <v>25</v>
      </c>
      <c r="H14" s="277">
        <v>2.7</v>
      </c>
      <c r="I14" s="722">
        <f t="shared" si="0"/>
        <v>67.5</v>
      </c>
      <c r="J14" s="722">
        <f t="shared" si="1"/>
        <v>67.5</v>
      </c>
      <c r="K14" s="722"/>
      <c r="L14" s="723"/>
      <c r="M14" s="726"/>
      <c r="N14" s="725" t="s">
        <v>345</v>
      </c>
    </row>
    <row r="15" spans="1:14">
      <c r="A15" s="709">
        <v>7</v>
      </c>
      <c r="B15" s="284">
        <v>2013201</v>
      </c>
      <c r="C15" s="284">
        <v>302</v>
      </c>
      <c r="D15" s="284">
        <v>502</v>
      </c>
      <c r="E15" s="720" t="s">
        <v>359</v>
      </c>
      <c r="F15" s="721" t="s">
        <v>737</v>
      </c>
      <c r="G15" s="713">
        <v>35</v>
      </c>
      <c r="H15" s="277">
        <v>2.5</v>
      </c>
      <c r="I15" s="722">
        <f t="shared" si="0"/>
        <v>91.5</v>
      </c>
      <c r="J15" s="722">
        <f t="shared" si="1"/>
        <v>87.5</v>
      </c>
      <c r="K15" s="722">
        <v>4</v>
      </c>
      <c r="L15" s="723"/>
      <c r="M15" s="724"/>
      <c r="N15" s="725" t="s">
        <v>345</v>
      </c>
    </row>
    <row r="16" spans="1:14">
      <c r="A16" s="709">
        <v>8</v>
      </c>
      <c r="B16" s="519">
        <v>2010301</v>
      </c>
      <c r="C16" s="284">
        <v>302</v>
      </c>
      <c r="D16" s="284">
        <v>505</v>
      </c>
      <c r="E16" s="284" t="s">
        <v>360</v>
      </c>
      <c r="F16" s="721" t="s">
        <v>740</v>
      </c>
      <c r="G16" s="713">
        <v>12</v>
      </c>
      <c r="H16" s="277">
        <v>1.2</v>
      </c>
      <c r="I16" s="722">
        <f t="shared" si="0"/>
        <v>16.4</v>
      </c>
      <c r="J16" s="722">
        <f t="shared" si="1"/>
        <v>14.4</v>
      </c>
      <c r="K16" s="722">
        <v>2</v>
      </c>
      <c r="L16" s="723"/>
      <c r="M16" s="727"/>
      <c r="N16" s="725" t="s">
        <v>354</v>
      </c>
    </row>
    <row r="17" ht="24" spans="1:14">
      <c r="A17" s="709">
        <v>9</v>
      </c>
      <c r="B17" s="284">
        <v>2013401</v>
      </c>
      <c r="C17" s="284">
        <v>302</v>
      </c>
      <c r="D17" s="284">
        <v>502</v>
      </c>
      <c r="E17" s="720" t="s">
        <v>371</v>
      </c>
      <c r="F17" s="721" t="s">
        <v>737</v>
      </c>
      <c r="G17" s="713">
        <v>20</v>
      </c>
      <c r="H17" s="277">
        <v>2.5</v>
      </c>
      <c r="I17" s="722">
        <f t="shared" si="0"/>
        <v>52</v>
      </c>
      <c r="J17" s="722">
        <f t="shared" si="1"/>
        <v>50</v>
      </c>
      <c r="K17" s="722">
        <v>2</v>
      </c>
      <c r="L17" s="723"/>
      <c r="M17" s="724"/>
      <c r="N17" s="725" t="s">
        <v>345</v>
      </c>
    </row>
    <row r="18" spans="1:14">
      <c r="A18" s="709">
        <v>10</v>
      </c>
      <c r="B18" s="284">
        <v>2010601</v>
      </c>
      <c r="C18" s="284">
        <v>302</v>
      </c>
      <c r="D18" s="284">
        <v>502</v>
      </c>
      <c r="E18" s="720" t="s">
        <v>385</v>
      </c>
      <c r="F18" s="721" t="s">
        <v>740</v>
      </c>
      <c r="G18" s="713">
        <v>242</v>
      </c>
      <c r="H18" s="277">
        <v>1.2</v>
      </c>
      <c r="I18" s="722">
        <f t="shared" si="0"/>
        <v>310.4</v>
      </c>
      <c r="J18" s="722">
        <f t="shared" si="1"/>
        <v>290.4</v>
      </c>
      <c r="K18" s="722">
        <v>20</v>
      </c>
      <c r="L18" s="723"/>
      <c r="M18" s="726"/>
      <c r="N18" s="725" t="s">
        <v>345</v>
      </c>
    </row>
    <row r="19" spans="1:14">
      <c r="A19" s="709">
        <v>11</v>
      </c>
      <c r="B19" s="284">
        <v>2010601</v>
      </c>
      <c r="C19" s="284">
        <v>302</v>
      </c>
      <c r="D19" s="284">
        <v>505</v>
      </c>
      <c r="E19" s="720" t="s">
        <v>386</v>
      </c>
      <c r="F19" s="721" t="s">
        <v>741</v>
      </c>
      <c r="G19" s="713">
        <v>27</v>
      </c>
      <c r="H19" s="277">
        <v>0.96</v>
      </c>
      <c r="I19" s="722">
        <f t="shared" si="0"/>
        <v>29.92</v>
      </c>
      <c r="J19" s="722">
        <f t="shared" si="1"/>
        <v>25.92</v>
      </c>
      <c r="K19" s="722">
        <v>4</v>
      </c>
      <c r="L19" s="723"/>
      <c r="M19" s="726"/>
      <c r="N19" s="725" t="s">
        <v>354</v>
      </c>
    </row>
    <row r="20" spans="1:14">
      <c r="A20" s="709">
        <v>12</v>
      </c>
      <c r="B20" s="284">
        <v>2010601</v>
      </c>
      <c r="C20" s="284">
        <v>302</v>
      </c>
      <c r="D20" s="284">
        <v>505</v>
      </c>
      <c r="E20" s="720" t="s">
        <v>387</v>
      </c>
      <c r="F20" s="721" t="s">
        <v>741</v>
      </c>
      <c r="G20" s="713">
        <v>16</v>
      </c>
      <c r="H20" s="277">
        <v>0.96</v>
      </c>
      <c r="I20" s="722">
        <f t="shared" si="0"/>
        <v>17.36</v>
      </c>
      <c r="J20" s="722">
        <f t="shared" si="1"/>
        <v>15.36</v>
      </c>
      <c r="K20" s="722">
        <v>2</v>
      </c>
      <c r="L20" s="723"/>
      <c r="M20" s="726"/>
      <c r="N20" s="725" t="s">
        <v>354</v>
      </c>
    </row>
    <row r="21" spans="1:14">
      <c r="A21" s="709">
        <v>13</v>
      </c>
      <c r="B21" s="284">
        <v>2010801</v>
      </c>
      <c r="C21" s="284">
        <v>302</v>
      </c>
      <c r="D21" s="284">
        <v>502</v>
      </c>
      <c r="E21" s="720" t="s">
        <v>407</v>
      </c>
      <c r="F21" s="721" t="s">
        <v>740</v>
      </c>
      <c r="G21" s="713">
        <v>39</v>
      </c>
      <c r="H21" s="277">
        <v>1.2</v>
      </c>
      <c r="I21" s="722">
        <f t="shared" si="0"/>
        <v>54.8</v>
      </c>
      <c r="J21" s="722">
        <f t="shared" si="1"/>
        <v>46.8</v>
      </c>
      <c r="K21" s="722">
        <v>8</v>
      </c>
      <c r="L21" s="723"/>
      <c r="M21" s="726"/>
      <c r="N21" s="725" t="s">
        <v>345</v>
      </c>
    </row>
    <row r="22" spans="1:14">
      <c r="A22" s="709">
        <v>14</v>
      </c>
      <c r="B22" s="284">
        <v>2010501</v>
      </c>
      <c r="C22" s="284">
        <v>302</v>
      </c>
      <c r="D22" s="284">
        <v>502</v>
      </c>
      <c r="E22" s="720" t="s">
        <v>416</v>
      </c>
      <c r="F22" s="721" t="s">
        <v>740</v>
      </c>
      <c r="G22" s="713">
        <v>19</v>
      </c>
      <c r="H22" s="277">
        <v>1.2</v>
      </c>
      <c r="I22" s="722">
        <f t="shared" si="0"/>
        <v>26.8</v>
      </c>
      <c r="J22" s="722">
        <f t="shared" si="1"/>
        <v>22.8</v>
      </c>
      <c r="K22" s="722">
        <v>4</v>
      </c>
      <c r="L22" s="723"/>
      <c r="M22" s="724"/>
      <c r="N22" s="725" t="s">
        <v>345</v>
      </c>
    </row>
    <row r="23" spans="1:14">
      <c r="A23" s="709">
        <v>15</v>
      </c>
      <c r="B23" s="284">
        <v>2013601</v>
      </c>
      <c r="C23" s="284">
        <v>302</v>
      </c>
      <c r="D23" s="284">
        <v>502</v>
      </c>
      <c r="E23" s="720" t="s">
        <v>356</v>
      </c>
      <c r="F23" s="721" t="s">
        <v>740</v>
      </c>
      <c r="G23" s="713">
        <v>11</v>
      </c>
      <c r="H23" s="277">
        <v>1.2</v>
      </c>
      <c r="I23" s="722">
        <f t="shared" si="0"/>
        <v>15.2</v>
      </c>
      <c r="J23" s="722">
        <f t="shared" si="1"/>
        <v>13.2</v>
      </c>
      <c r="K23" s="722">
        <v>2</v>
      </c>
      <c r="L23" s="723"/>
      <c r="M23" s="724"/>
      <c r="N23" s="725" t="s">
        <v>345</v>
      </c>
    </row>
    <row r="24" spans="1:14">
      <c r="A24" s="709">
        <v>16</v>
      </c>
      <c r="B24" s="284">
        <v>2013801</v>
      </c>
      <c r="C24" s="284">
        <v>302</v>
      </c>
      <c r="D24" s="284">
        <v>502</v>
      </c>
      <c r="E24" s="720" t="s">
        <v>418</v>
      </c>
      <c r="F24" s="721" t="s">
        <v>740</v>
      </c>
      <c r="G24" s="713">
        <v>217</v>
      </c>
      <c r="H24" s="277">
        <v>1.2</v>
      </c>
      <c r="I24" s="722">
        <f t="shared" si="0"/>
        <v>286.4</v>
      </c>
      <c r="J24" s="722">
        <f t="shared" si="1"/>
        <v>260.4</v>
      </c>
      <c r="K24" s="722">
        <v>26</v>
      </c>
      <c r="L24" s="723"/>
      <c r="M24" s="724"/>
      <c r="N24" s="725" t="s">
        <v>345</v>
      </c>
    </row>
    <row r="25" spans="1:14">
      <c r="A25" s="709">
        <v>17</v>
      </c>
      <c r="B25" s="284">
        <v>2010308</v>
      </c>
      <c r="C25" s="284">
        <v>302</v>
      </c>
      <c r="D25" s="284">
        <v>502</v>
      </c>
      <c r="E25" s="284" t="s">
        <v>412</v>
      </c>
      <c r="F25" s="721" t="s">
        <v>740</v>
      </c>
      <c r="G25" s="713">
        <v>14</v>
      </c>
      <c r="H25" s="277">
        <v>1.2</v>
      </c>
      <c r="I25" s="722">
        <f t="shared" si="0"/>
        <v>20.8</v>
      </c>
      <c r="J25" s="722">
        <f t="shared" si="1"/>
        <v>16.8</v>
      </c>
      <c r="K25" s="722">
        <v>4</v>
      </c>
      <c r="L25" s="723"/>
      <c r="M25" s="728"/>
      <c r="N25" s="725" t="s">
        <v>345</v>
      </c>
    </row>
    <row r="26" spans="1:14">
      <c r="A26" s="709">
        <v>18</v>
      </c>
      <c r="B26" s="284">
        <v>2010301</v>
      </c>
      <c r="C26" s="284">
        <v>302</v>
      </c>
      <c r="D26" s="284">
        <v>505</v>
      </c>
      <c r="E26" s="284" t="s">
        <v>414</v>
      </c>
      <c r="F26" s="721" t="s">
        <v>740</v>
      </c>
      <c r="G26" s="713">
        <v>17</v>
      </c>
      <c r="H26" s="277">
        <v>1.2</v>
      </c>
      <c r="I26" s="722">
        <f t="shared" si="0"/>
        <v>24.4</v>
      </c>
      <c r="J26" s="722">
        <f t="shared" si="1"/>
        <v>20.4</v>
      </c>
      <c r="K26" s="722">
        <v>4</v>
      </c>
      <c r="L26" s="723"/>
      <c r="M26" s="728"/>
      <c r="N26" s="725" t="s">
        <v>354</v>
      </c>
    </row>
    <row r="27" spans="1:14">
      <c r="A27" s="709">
        <v>19</v>
      </c>
      <c r="B27" s="284">
        <v>2012901</v>
      </c>
      <c r="C27" s="284">
        <v>302</v>
      </c>
      <c r="D27" s="284">
        <v>502</v>
      </c>
      <c r="E27" s="720" t="s">
        <v>352</v>
      </c>
      <c r="F27" s="721" t="s">
        <v>740</v>
      </c>
      <c r="G27" s="713">
        <v>5</v>
      </c>
      <c r="H27" s="277">
        <v>1.2</v>
      </c>
      <c r="I27" s="722">
        <f t="shared" si="0"/>
        <v>10</v>
      </c>
      <c r="J27" s="722">
        <f t="shared" si="1"/>
        <v>6</v>
      </c>
      <c r="K27" s="722">
        <v>2</v>
      </c>
      <c r="L27" s="723">
        <v>2</v>
      </c>
      <c r="M27" s="724"/>
      <c r="N27" s="725" t="s">
        <v>345</v>
      </c>
    </row>
    <row r="28" spans="1:14">
      <c r="A28" s="709">
        <v>20</v>
      </c>
      <c r="B28" s="284">
        <v>2012901</v>
      </c>
      <c r="C28" s="284">
        <v>302</v>
      </c>
      <c r="D28" s="284">
        <v>502</v>
      </c>
      <c r="E28" s="720" t="s">
        <v>351</v>
      </c>
      <c r="F28" s="721" t="s">
        <v>740</v>
      </c>
      <c r="G28" s="713">
        <v>6</v>
      </c>
      <c r="H28" s="277">
        <v>1.2</v>
      </c>
      <c r="I28" s="722">
        <f t="shared" si="0"/>
        <v>11.2</v>
      </c>
      <c r="J28" s="722">
        <f t="shared" si="1"/>
        <v>7.2</v>
      </c>
      <c r="K28" s="722">
        <v>2</v>
      </c>
      <c r="L28" s="723">
        <v>2</v>
      </c>
      <c r="M28" s="724"/>
      <c r="N28" s="725" t="s">
        <v>350</v>
      </c>
    </row>
    <row r="29" spans="1:14">
      <c r="A29" s="709">
        <v>21</v>
      </c>
      <c r="B29" s="284">
        <v>2012801</v>
      </c>
      <c r="C29" s="284">
        <v>302</v>
      </c>
      <c r="D29" s="284">
        <v>502</v>
      </c>
      <c r="E29" s="720" t="s">
        <v>372</v>
      </c>
      <c r="F29" s="721" t="s">
        <v>740</v>
      </c>
      <c r="G29" s="713">
        <v>8</v>
      </c>
      <c r="H29" s="277">
        <v>1.2</v>
      </c>
      <c r="I29" s="722">
        <f t="shared" si="0"/>
        <v>13.6</v>
      </c>
      <c r="J29" s="722">
        <f t="shared" si="1"/>
        <v>9.6</v>
      </c>
      <c r="K29" s="722">
        <v>2</v>
      </c>
      <c r="L29" s="723">
        <v>2</v>
      </c>
      <c r="M29" s="724"/>
      <c r="N29" s="725" t="s">
        <v>345</v>
      </c>
    </row>
    <row r="30" spans="1:14">
      <c r="A30" s="709">
        <v>22</v>
      </c>
      <c r="B30" s="284">
        <v>2012801</v>
      </c>
      <c r="C30" s="284">
        <v>302</v>
      </c>
      <c r="D30" s="284">
        <v>502</v>
      </c>
      <c r="E30" s="720" t="s">
        <v>443</v>
      </c>
      <c r="F30" s="721" t="s">
        <v>740</v>
      </c>
      <c r="G30" s="713">
        <v>2</v>
      </c>
      <c r="H30" s="277">
        <v>1.2</v>
      </c>
      <c r="I30" s="722">
        <f t="shared" si="0"/>
        <v>4.4</v>
      </c>
      <c r="J30" s="722">
        <f t="shared" si="1"/>
        <v>2.4</v>
      </c>
      <c r="K30" s="722"/>
      <c r="L30" s="723">
        <v>2</v>
      </c>
      <c r="M30" s="724"/>
      <c r="N30" s="725" t="s">
        <v>345</v>
      </c>
    </row>
    <row r="31" spans="1:14">
      <c r="A31" s="709">
        <v>23</v>
      </c>
      <c r="B31" s="284">
        <v>2050802</v>
      </c>
      <c r="C31" s="284">
        <v>302</v>
      </c>
      <c r="D31" s="284">
        <v>505</v>
      </c>
      <c r="E31" s="720" t="s">
        <v>361</v>
      </c>
      <c r="F31" s="721" t="s">
        <v>742</v>
      </c>
      <c r="G31" s="713">
        <v>30</v>
      </c>
      <c r="H31" s="277">
        <v>2.5</v>
      </c>
      <c r="I31" s="722">
        <f t="shared" si="0"/>
        <v>79</v>
      </c>
      <c r="J31" s="722">
        <f t="shared" si="1"/>
        <v>75</v>
      </c>
      <c r="K31" s="722">
        <v>4</v>
      </c>
      <c r="L31" s="723"/>
      <c r="M31" s="724"/>
      <c r="N31" s="725" t="s">
        <v>350</v>
      </c>
    </row>
    <row r="32" spans="1:14">
      <c r="A32" s="709">
        <v>24</v>
      </c>
      <c r="B32" s="581">
        <v>2010399</v>
      </c>
      <c r="C32" s="284">
        <v>302</v>
      </c>
      <c r="D32" s="284">
        <v>505</v>
      </c>
      <c r="E32" s="720" t="s">
        <v>434</v>
      </c>
      <c r="F32" s="721" t="s">
        <v>743</v>
      </c>
      <c r="G32" s="713">
        <v>4</v>
      </c>
      <c r="H32" s="277">
        <v>0.96</v>
      </c>
      <c r="I32" s="722">
        <f t="shared" si="0"/>
        <v>5.84</v>
      </c>
      <c r="J32" s="722">
        <f t="shared" si="1"/>
        <v>3.84</v>
      </c>
      <c r="K32" s="722"/>
      <c r="L32" s="723">
        <v>2</v>
      </c>
      <c r="M32" s="729"/>
      <c r="N32" s="725" t="s">
        <v>350</v>
      </c>
    </row>
    <row r="33" spans="1:14">
      <c r="A33" s="709">
        <v>25</v>
      </c>
      <c r="B33" s="284">
        <v>2013601</v>
      </c>
      <c r="C33" s="284">
        <v>302</v>
      </c>
      <c r="D33" s="284">
        <v>502</v>
      </c>
      <c r="E33" s="720" t="s">
        <v>373</v>
      </c>
      <c r="F33" s="721" t="s">
        <v>737</v>
      </c>
      <c r="G33" s="713">
        <v>24</v>
      </c>
      <c r="H33" s="277">
        <v>2.5</v>
      </c>
      <c r="I33" s="722">
        <f t="shared" si="0"/>
        <v>64</v>
      </c>
      <c r="J33" s="722">
        <f t="shared" si="1"/>
        <v>60</v>
      </c>
      <c r="K33" s="722">
        <v>4</v>
      </c>
      <c r="L33" s="723"/>
      <c r="M33" s="724"/>
      <c r="N33" s="725" t="s">
        <v>345</v>
      </c>
    </row>
    <row r="34" spans="1:14">
      <c r="A34" s="709">
        <v>26</v>
      </c>
      <c r="B34" s="284">
        <v>2040201</v>
      </c>
      <c r="C34" s="284">
        <v>302</v>
      </c>
      <c r="D34" s="284">
        <v>502</v>
      </c>
      <c r="E34" s="720" t="s">
        <v>374</v>
      </c>
      <c r="F34" s="721" t="s">
        <v>375</v>
      </c>
      <c r="G34" s="713">
        <v>336</v>
      </c>
      <c r="H34" s="277">
        <v>2.5</v>
      </c>
      <c r="I34" s="722">
        <f t="shared" si="0"/>
        <v>856</v>
      </c>
      <c r="J34" s="722">
        <f t="shared" si="1"/>
        <v>840</v>
      </c>
      <c r="K34" s="722">
        <v>16</v>
      </c>
      <c r="L34" s="723"/>
      <c r="M34" s="724"/>
      <c r="N34" s="725" t="s">
        <v>375</v>
      </c>
    </row>
    <row r="35" spans="1:14">
      <c r="A35" s="709">
        <v>27</v>
      </c>
      <c r="B35" s="284">
        <v>2130213</v>
      </c>
      <c r="C35" s="284">
        <v>302</v>
      </c>
      <c r="D35" s="284">
        <v>502</v>
      </c>
      <c r="E35" s="720" t="s">
        <v>421</v>
      </c>
      <c r="F35" s="721" t="s">
        <v>375</v>
      </c>
      <c r="G35" s="713">
        <v>36</v>
      </c>
      <c r="H35" s="277">
        <v>2.5</v>
      </c>
      <c r="I35" s="722">
        <f t="shared" si="0"/>
        <v>96</v>
      </c>
      <c r="J35" s="722">
        <f t="shared" si="1"/>
        <v>90</v>
      </c>
      <c r="K35" s="722">
        <v>6</v>
      </c>
      <c r="L35" s="723"/>
      <c r="M35" s="724"/>
      <c r="N35" s="725" t="s">
        <v>375</v>
      </c>
    </row>
    <row r="36" spans="1:14">
      <c r="A36" s="709">
        <v>28</v>
      </c>
      <c r="B36" s="284">
        <v>2040201</v>
      </c>
      <c r="C36" s="284">
        <v>302</v>
      </c>
      <c r="D36" s="284">
        <v>502</v>
      </c>
      <c r="E36" s="720" t="s">
        <v>744</v>
      </c>
      <c r="F36" s="721" t="s">
        <v>375</v>
      </c>
      <c r="G36" s="713">
        <v>61</v>
      </c>
      <c r="H36" s="277">
        <v>2.5</v>
      </c>
      <c r="I36" s="722">
        <f t="shared" si="0"/>
        <v>160.5</v>
      </c>
      <c r="J36" s="722">
        <f t="shared" si="1"/>
        <v>152.5</v>
      </c>
      <c r="K36" s="722">
        <v>8</v>
      </c>
      <c r="L36" s="723"/>
      <c r="M36" s="724"/>
      <c r="N36" s="725" t="s">
        <v>375</v>
      </c>
    </row>
    <row r="37" spans="1:14">
      <c r="A37" s="709">
        <v>29</v>
      </c>
      <c r="B37" s="284">
        <v>2040601</v>
      </c>
      <c r="C37" s="284">
        <v>302</v>
      </c>
      <c r="D37" s="284">
        <v>502</v>
      </c>
      <c r="E37" s="720" t="s">
        <v>376</v>
      </c>
      <c r="F37" s="721" t="s">
        <v>740</v>
      </c>
      <c r="G37" s="713">
        <v>92</v>
      </c>
      <c r="H37" s="277">
        <v>2.2</v>
      </c>
      <c r="I37" s="722">
        <f t="shared" si="0"/>
        <v>212.4</v>
      </c>
      <c r="J37" s="722">
        <f t="shared" si="1"/>
        <v>202.4</v>
      </c>
      <c r="K37" s="722">
        <v>10</v>
      </c>
      <c r="L37" s="723"/>
      <c r="M37" s="724"/>
      <c r="N37" s="725" t="s">
        <v>345</v>
      </c>
    </row>
    <row r="38" spans="1:14">
      <c r="A38" s="709">
        <v>30</v>
      </c>
      <c r="B38" s="284">
        <v>201</v>
      </c>
      <c r="C38" s="284">
        <v>302</v>
      </c>
      <c r="D38" s="284">
        <v>502</v>
      </c>
      <c r="E38" s="720" t="s">
        <v>461</v>
      </c>
      <c r="F38" s="721" t="s">
        <v>737</v>
      </c>
      <c r="G38" s="713">
        <v>10</v>
      </c>
      <c r="H38" s="277">
        <v>2.5</v>
      </c>
      <c r="I38" s="722">
        <f t="shared" si="0"/>
        <v>27</v>
      </c>
      <c r="J38" s="722">
        <f t="shared" si="1"/>
        <v>25</v>
      </c>
      <c r="K38" s="722"/>
      <c r="L38" s="723">
        <v>2</v>
      </c>
      <c r="M38" s="724"/>
      <c r="N38" s="725" t="s">
        <v>345</v>
      </c>
    </row>
    <row r="39" spans="1:14">
      <c r="A39" s="284" t="s">
        <v>733</v>
      </c>
      <c r="B39" s="284"/>
      <c r="C39" s="284"/>
      <c r="D39" s="284"/>
      <c r="E39" s="713" t="s">
        <v>745</v>
      </c>
      <c r="F39" s="721"/>
      <c r="G39" s="713">
        <f>SUM(G40:G56)</f>
        <v>372</v>
      </c>
      <c r="H39" s="717"/>
      <c r="I39" s="718">
        <f t="shared" si="0"/>
        <v>533.46</v>
      </c>
      <c r="J39" s="718">
        <f>SUM(J40:J56)</f>
        <v>461.46</v>
      </c>
      <c r="K39" s="718">
        <f>SUM(K40:K56)</f>
        <v>62</v>
      </c>
      <c r="L39" s="717">
        <f>SUM(L40:L56)</f>
        <v>10</v>
      </c>
      <c r="M39" s="724"/>
      <c r="N39" s="715"/>
    </row>
    <row r="40" spans="1:14">
      <c r="A40" s="284">
        <v>1</v>
      </c>
      <c r="B40" s="284">
        <v>2050101</v>
      </c>
      <c r="C40" s="284">
        <v>302</v>
      </c>
      <c r="D40" s="284">
        <v>502</v>
      </c>
      <c r="E40" s="720" t="s">
        <v>595</v>
      </c>
      <c r="F40" s="721" t="s">
        <v>740</v>
      </c>
      <c r="G40" s="713">
        <v>110</v>
      </c>
      <c r="H40" s="277">
        <v>1.2</v>
      </c>
      <c r="I40" s="722">
        <f t="shared" ref="I40:I56" si="2">J40+K40+L40</f>
        <v>152</v>
      </c>
      <c r="J40" s="722">
        <f>G40*H40</f>
        <v>132</v>
      </c>
      <c r="K40" s="722">
        <v>20</v>
      </c>
      <c r="L40" s="723"/>
      <c r="M40" s="724"/>
      <c r="N40" s="725" t="s">
        <v>345</v>
      </c>
    </row>
    <row r="41" spans="1:14">
      <c r="A41" s="284">
        <v>2</v>
      </c>
      <c r="B41" s="284">
        <v>205</v>
      </c>
      <c r="C41" s="284">
        <v>302</v>
      </c>
      <c r="D41" s="284">
        <v>502</v>
      </c>
      <c r="E41" s="720" t="s">
        <v>596</v>
      </c>
      <c r="F41" s="721" t="s">
        <v>743</v>
      </c>
      <c r="G41" s="713">
        <v>6</v>
      </c>
      <c r="H41" s="277">
        <v>0.96</v>
      </c>
      <c r="I41" s="722">
        <f t="shared" si="2"/>
        <v>7.76</v>
      </c>
      <c r="J41" s="722">
        <f>G41*H41</f>
        <v>5.76</v>
      </c>
      <c r="K41" s="722"/>
      <c r="L41" s="723">
        <v>2</v>
      </c>
      <c r="M41" s="730"/>
      <c r="N41" s="725" t="s">
        <v>448</v>
      </c>
    </row>
    <row r="42" spans="1:14">
      <c r="A42" s="284">
        <v>3</v>
      </c>
      <c r="B42" s="284">
        <v>205</v>
      </c>
      <c r="C42" s="284">
        <v>302</v>
      </c>
      <c r="D42" s="284">
        <v>502</v>
      </c>
      <c r="E42" s="720" t="s">
        <v>597</v>
      </c>
      <c r="F42" s="721" t="s">
        <v>740</v>
      </c>
      <c r="G42" s="713">
        <v>40</v>
      </c>
      <c r="H42" s="277">
        <v>1.2</v>
      </c>
      <c r="I42" s="722">
        <f t="shared" si="2"/>
        <v>52</v>
      </c>
      <c r="J42" s="722">
        <f>G42*H42</f>
        <v>48</v>
      </c>
      <c r="K42" s="722">
        <v>4</v>
      </c>
      <c r="L42" s="723"/>
      <c r="M42" s="730"/>
      <c r="N42" s="725" t="s">
        <v>350</v>
      </c>
    </row>
    <row r="43" spans="1:14">
      <c r="A43" s="284">
        <v>4</v>
      </c>
      <c r="B43" s="284">
        <v>2060101</v>
      </c>
      <c r="C43" s="284">
        <v>302</v>
      </c>
      <c r="D43" s="284">
        <v>502</v>
      </c>
      <c r="E43" s="720" t="s">
        <v>378</v>
      </c>
      <c r="F43" s="721" t="s">
        <v>740</v>
      </c>
      <c r="G43" s="713">
        <v>16</v>
      </c>
      <c r="H43" s="277">
        <v>1.2</v>
      </c>
      <c r="I43" s="722">
        <f t="shared" si="2"/>
        <v>23.2</v>
      </c>
      <c r="J43" s="722">
        <f>G43*H43</f>
        <v>19.2</v>
      </c>
      <c r="K43" s="722">
        <v>4</v>
      </c>
      <c r="L43" s="723"/>
      <c r="M43" s="724"/>
      <c r="N43" s="725" t="s">
        <v>345</v>
      </c>
    </row>
    <row r="44" spans="1:14">
      <c r="A44" s="284">
        <v>5</v>
      </c>
      <c r="B44" s="284">
        <v>2060101</v>
      </c>
      <c r="C44" s="284">
        <v>302</v>
      </c>
      <c r="D44" s="284">
        <v>502</v>
      </c>
      <c r="E44" s="720" t="s">
        <v>746</v>
      </c>
      <c r="F44" s="721" t="s">
        <v>740</v>
      </c>
      <c r="G44" s="713">
        <v>20</v>
      </c>
      <c r="H44" s="277">
        <v>1.2</v>
      </c>
      <c r="I44" s="722">
        <f t="shared" si="2"/>
        <v>26</v>
      </c>
      <c r="J44" s="722">
        <f t="shared" ref="J43:J56" si="3">G44*H44</f>
        <v>24</v>
      </c>
      <c r="K44" s="722">
        <v>2</v>
      </c>
      <c r="L44" s="723"/>
      <c r="M44" s="724"/>
      <c r="N44" s="725" t="s">
        <v>350</v>
      </c>
    </row>
    <row r="45" spans="1:14">
      <c r="A45" s="284">
        <v>6</v>
      </c>
      <c r="B45" s="284">
        <v>2010301</v>
      </c>
      <c r="C45" s="284">
        <v>302</v>
      </c>
      <c r="D45" s="284">
        <v>505</v>
      </c>
      <c r="E45" s="720" t="s">
        <v>353</v>
      </c>
      <c r="F45" s="721" t="s">
        <v>740</v>
      </c>
      <c r="G45" s="713">
        <v>11</v>
      </c>
      <c r="H45" s="277">
        <v>1.2</v>
      </c>
      <c r="I45" s="722">
        <f t="shared" si="2"/>
        <v>15.2</v>
      </c>
      <c r="J45" s="722">
        <f t="shared" si="3"/>
        <v>13.2</v>
      </c>
      <c r="K45" s="722">
        <v>2</v>
      </c>
      <c r="L45" s="723"/>
      <c r="M45" s="724"/>
      <c r="N45" s="725" t="s">
        <v>354</v>
      </c>
    </row>
    <row r="46" spans="1:14">
      <c r="A46" s="284">
        <v>7</v>
      </c>
      <c r="B46" s="284">
        <v>2012604</v>
      </c>
      <c r="C46" s="284">
        <v>302</v>
      </c>
      <c r="D46" s="284">
        <v>505</v>
      </c>
      <c r="E46" s="720" t="s">
        <v>355</v>
      </c>
      <c r="F46" s="721" t="s">
        <v>740</v>
      </c>
      <c r="G46" s="713">
        <v>14</v>
      </c>
      <c r="H46" s="277">
        <v>1.2</v>
      </c>
      <c r="I46" s="722">
        <f t="shared" si="2"/>
        <v>18.8</v>
      </c>
      <c r="J46" s="722">
        <f t="shared" si="3"/>
        <v>16.8</v>
      </c>
      <c r="K46" s="722">
        <v>2</v>
      </c>
      <c r="L46" s="723"/>
      <c r="M46" s="724"/>
      <c r="N46" s="725" t="s">
        <v>354</v>
      </c>
    </row>
    <row r="47" spans="1:14">
      <c r="A47" s="284">
        <v>8</v>
      </c>
      <c r="B47" s="284">
        <v>2013301</v>
      </c>
      <c r="C47" s="284">
        <v>302</v>
      </c>
      <c r="D47" s="284">
        <v>502</v>
      </c>
      <c r="E47" s="720" t="s">
        <v>362</v>
      </c>
      <c r="F47" s="721" t="s">
        <v>737</v>
      </c>
      <c r="G47" s="713">
        <v>21</v>
      </c>
      <c r="H47" s="277">
        <v>2.5</v>
      </c>
      <c r="I47" s="722">
        <f t="shared" si="2"/>
        <v>56.5</v>
      </c>
      <c r="J47" s="722">
        <f t="shared" si="3"/>
        <v>52.5</v>
      </c>
      <c r="K47" s="722">
        <v>4</v>
      </c>
      <c r="L47" s="723"/>
      <c r="M47" s="724"/>
      <c r="N47" s="725" t="s">
        <v>345</v>
      </c>
    </row>
    <row r="48" ht="24" spans="1:14">
      <c r="A48" s="284">
        <v>9</v>
      </c>
      <c r="B48" s="284">
        <v>2013301</v>
      </c>
      <c r="C48" s="284">
        <v>302</v>
      </c>
      <c r="D48" s="284">
        <v>502</v>
      </c>
      <c r="E48" s="720" t="s">
        <v>446</v>
      </c>
      <c r="F48" s="721" t="s">
        <v>740</v>
      </c>
      <c r="G48" s="713">
        <v>9</v>
      </c>
      <c r="H48" s="277">
        <v>1.2</v>
      </c>
      <c r="I48" s="722">
        <f t="shared" si="2"/>
        <v>12.8</v>
      </c>
      <c r="J48" s="722">
        <f t="shared" si="3"/>
        <v>10.8</v>
      </c>
      <c r="K48" s="722"/>
      <c r="L48" s="723">
        <v>2</v>
      </c>
      <c r="M48" s="724"/>
      <c r="N48" s="725" t="s">
        <v>345</v>
      </c>
    </row>
    <row r="49" spans="1:14">
      <c r="A49" s="284">
        <v>10</v>
      </c>
      <c r="B49" s="284">
        <v>2070101</v>
      </c>
      <c r="C49" s="284">
        <v>302</v>
      </c>
      <c r="D49" s="284">
        <v>502</v>
      </c>
      <c r="E49" s="720" t="s">
        <v>364</v>
      </c>
      <c r="F49" s="721" t="s">
        <v>740</v>
      </c>
      <c r="G49" s="713">
        <v>25</v>
      </c>
      <c r="H49" s="277">
        <v>1.2</v>
      </c>
      <c r="I49" s="722">
        <f t="shared" si="2"/>
        <v>44</v>
      </c>
      <c r="J49" s="722">
        <f t="shared" si="3"/>
        <v>30</v>
      </c>
      <c r="K49" s="722">
        <v>14</v>
      </c>
      <c r="L49" s="723"/>
      <c r="M49" s="724"/>
      <c r="N49" s="725" t="s">
        <v>345</v>
      </c>
    </row>
    <row r="50" spans="1:14">
      <c r="A50" s="284">
        <v>11</v>
      </c>
      <c r="B50" s="284">
        <v>2070112</v>
      </c>
      <c r="C50" s="284">
        <v>302</v>
      </c>
      <c r="D50" s="284">
        <v>502</v>
      </c>
      <c r="E50" s="720" t="s">
        <v>369</v>
      </c>
      <c r="F50" s="721" t="s">
        <v>741</v>
      </c>
      <c r="G50" s="713">
        <v>13</v>
      </c>
      <c r="H50" s="277">
        <v>0.96</v>
      </c>
      <c r="I50" s="722">
        <f t="shared" si="2"/>
        <v>14.48</v>
      </c>
      <c r="J50" s="722">
        <f t="shared" si="3"/>
        <v>12.48</v>
      </c>
      <c r="K50" s="722">
        <v>2</v>
      </c>
      <c r="L50" s="723"/>
      <c r="M50" s="724"/>
      <c r="N50" s="725" t="s">
        <v>350</v>
      </c>
    </row>
    <row r="51" spans="1:14">
      <c r="A51" s="284">
        <v>12</v>
      </c>
      <c r="B51" s="284">
        <v>2070104</v>
      </c>
      <c r="C51" s="284">
        <v>302</v>
      </c>
      <c r="D51" s="284">
        <v>505</v>
      </c>
      <c r="E51" s="720" t="s">
        <v>366</v>
      </c>
      <c r="F51" s="721" t="s">
        <v>743</v>
      </c>
      <c r="G51" s="713">
        <v>11</v>
      </c>
      <c r="H51" s="277">
        <v>0.96</v>
      </c>
      <c r="I51" s="722">
        <f t="shared" si="2"/>
        <v>10.56</v>
      </c>
      <c r="J51" s="722">
        <f t="shared" si="3"/>
        <v>10.56</v>
      </c>
      <c r="K51" s="722"/>
      <c r="L51" s="723"/>
      <c r="M51" s="724"/>
      <c r="N51" s="725" t="s">
        <v>350</v>
      </c>
    </row>
    <row r="52" spans="1:14">
      <c r="A52" s="284">
        <v>13</v>
      </c>
      <c r="B52" s="284">
        <v>2070109</v>
      </c>
      <c r="C52" s="284">
        <v>302</v>
      </c>
      <c r="D52" s="284">
        <v>505</v>
      </c>
      <c r="E52" s="720" t="s">
        <v>365</v>
      </c>
      <c r="F52" s="721" t="s">
        <v>743</v>
      </c>
      <c r="G52" s="713">
        <v>6</v>
      </c>
      <c r="H52" s="277">
        <v>0.96</v>
      </c>
      <c r="I52" s="722">
        <f t="shared" si="2"/>
        <v>7.76</v>
      </c>
      <c r="J52" s="722">
        <f t="shared" si="3"/>
        <v>5.76</v>
      </c>
      <c r="K52" s="722"/>
      <c r="L52" s="723">
        <v>2</v>
      </c>
      <c r="M52" s="724" t="s">
        <v>747</v>
      </c>
      <c r="N52" s="725" t="s">
        <v>350</v>
      </c>
    </row>
    <row r="53" spans="1:14">
      <c r="A53" s="284">
        <v>14</v>
      </c>
      <c r="B53" s="284">
        <v>2070109</v>
      </c>
      <c r="C53" s="284">
        <v>302</v>
      </c>
      <c r="D53" s="284">
        <v>505</v>
      </c>
      <c r="E53" s="720" t="s">
        <v>368</v>
      </c>
      <c r="F53" s="721" t="s">
        <v>743</v>
      </c>
      <c r="G53" s="713">
        <v>4</v>
      </c>
      <c r="H53" s="277">
        <v>0.96</v>
      </c>
      <c r="I53" s="722">
        <f t="shared" si="2"/>
        <v>5.84</v>
      </c>
      <c r="J53" s="722">
        <f t="shared" si="3"/>
        <v>3.84</v>
      </c>
      <c r="K53" s="722"/>
      <c r="L53" s="723">
        <v>2</v>
      </c>
      <c r="M53" s="724"/>
      <c r="N53" s="725" t="s">
        <v>350</v>
      </c>
    </row>
    <row r="54" spans="1:14">
      <c r="A54" s="284">
        <v>15</v>
      </c>
      <c r="B54" s="284">
        <v>2070205</v>
      </c>
      <c r="C54" s="284">
        <v>302</v>
      </c>
      <c r="D54" s="284">
        <v>505</v>
      </c>
      <c r="E54" s="720" t="s">
        <v>367</v>
      </c>
      <c r="F54" s="721" t="s">
        <v>741</v>
      </c>
      <c r="G54" s="713">
        <v>11</v>
      </c>
      <c r="H54" s="277">
        <v>0.96</v>
      </c>
      <c r="I54" s="722">
        <f t="shared" si="2"/>
        <v>10.56</v>
      </c>
      <c r="J54" s="722">
        <f t="shared" si="3"/>
        <v>10.56</v>
      </c>
      <c r="K54" s="722"/>
      <c r="L54" s="723"/>
      <c r="M54" s="724"/>
      <c r="N54" s="725" t="s">
        <v>350</v>
      </c>
    </row>
    <row r="55" spans="1:14">
      <c r="A55" s="284">
        <v>16</v>
      </c>
      <c r="B55" s="284">
        <v>2070801</v>
      </c>
      <c r="C55" s="284">
        <v>302</v>
      </c>
      <c r="D55" s="284">
        <v>505</v>
      </c>
      <c r="E55" s="720" t="s">
        <v>363</v>
      </c>
      <c r="F55" s="721" t="s">
        <v>740</v>
      </c>
      <c r="G55" s="713">
        <v>45</v>
      </c>
      <c r="H55" s="277">
        <v>1.2</v>
      </c>
      <c r="I55" s="722">
        <f t="shared" si="2"/>
        <v>60</v>
      </c>
      <c r="J55" s="722">
        <f t="shared" si="3"/>
        <v>54</v>
      </c>
      <c r="K55" s="722">
        <v>6</v>
      </c>
      <c r="L55" s="723"/>
      <c r="M55" s="724"/>
      <c r="N55" s="725" t="s">
        <v>350</v>
      </c>
    </row>
    <row r="56" spans="1:14">
      <c r="A56" s="284">
        <v>17</v>
      </c>
      <c r="B56" s="284">
        <v>2070111</v>
      </c>
      <c r="C56" s="284">
        <v>302</v>
      </c>
      <c r="D56" s="284">
        <v>502</v>
      </c>
      <c r="E56" s="720" t="s">
        <v>370</v>
      </c>
      <c r="F56" s="721" t="s">
        <v>740</v>
      </c>
      <c r="G56" s="713">
        <v>10</v>
      </c>
      <c r="H56" s="277">
        <v>1.2</v>
      </c>
      <c r="I56" s="722">
        <f t="shared" si="2"/>
        <v>16</v>
      </c>
      <c r="J56" s="722">
        <f t="shared" si="3"/>
        <v>12</v>
      </c>
      <c r="K56" s="722">
        <v>2</v>
      </c>
      <c r="L56" s="723">
        <v>2</v>
      </c>
      <c r="M56" s="724" t="s">
        <v>747</v>
      </c>
      <c r="N56" s="725" t="s">
        <v>350</v>
      </c>
    </row>
    <row r="57" spans="1:14">
      <c r="A57" s="284" t="s">
        <v>733</v>
      </c>
      <c r="B57" s="284"/>
      <c r="C57" s="284"/>
      <c r="D57" s="284"/>
      <c r="E57" s="713" t="s">
        <v>748</v>
      </c>
      <c r="F57" s="721"/>
      <c r="G57" s="713">
        <f t="shared" ref="G57:L57" si="4">SUM(G58:G69)</f>
        <v>638</v>
      </c>
      <c r="H57" s="717"/>
      <c r="I57" s="718">
        <f t="shared" ref="I57:I88" si="5">J57+K57+L57</f>
        <v>823.44</v>
      </c>
      <c r="J57" s="718">
        <f t="shared" si="4"/>
        <v>715.44</v>
      </c>
      <c r="K57" s="718">
        <f t="shared" si="4"/>
        <v>106</v>
      </c>
      <c r="L57" s="717">
        <f t="shared" si="4"/>
        <v>2</v>
      </c>
      <c r="M57" s="724"/>
      <c r="N57" s="715"/>
    </row>
    <row r="58" spans="1:14">
      <c r="A58" s="581">
        <v>1</v>
      </c>
      <c r="B58" s="581">
        <v>2010401</v>
      </c>
      <c r="C58" s="284">
        <v>302</v>
      </c>
      <c r="D58" s="284">
        <v>502</v>
      </c>
      <c r="E58" s="284" t="s">
        <v>415</v>
      </c>
      <c r="F58" s="721" t="s">
        <v>740</v>
      </c>
      <c r="G58" s="713">
        <v>64</v>
      </c>
      <c r="H58" s="277">
        <v>1.2</v>
      </c>
      <c r="I58" s="722">
        <f t="shared" si="5"/>
        <v>92.8</v>
      </c>
      <c r="J58" s="722">
        <f t="shared" ref="J58:J64" si="6">G58*H58</f>
        <v>76.8</v>
      </c>
      <c r="K58" s="722">
        <v>16</v>
      </c>
      <c r="L58" s="723"/>
      <c r="M58" s="724"/>
      <c r="N58" s="725" t="s">
        <v>345</v>
      </c>
    </row>
    <row r="59" spans="1:14">
      <c r="A59" s="581">
        <v>2</v>
      </c>
      <c r="B59" s="581">
        <v>2120101</v>
      </c>
      <c r="C59" s="284">
        <v>302</v>
      </c>
      <c r="D59" s="284">
        <v>502</v>
      </c>
      <c r="E59" s="720" t="s">
        <v>432</v>
      </c>
      <c r="F59" s="721" t="s">
        <v>740</v>
      </c>
      <c r="G59" s="713">
        <v>23</v>
      </c>
      <c r="H59" s="277">
        <v>1.2</v>
      </c>
      <c r="I59" s="722">
        <f t="shared" si="5"/>
        <v>43.6</v>
      </c>
      <c r="J59" s="722">
        <f t="shared" si="6"/>
        <v>27.6</v>
      </c>
      <c r="K59" s="722">
        <v>16</v>
      </c>
      <c r="L59" s="723"/>
      <c r="M59" s="729"/>
      <c r="N59" s="725" t="s">
        <v>345</v>
      </c>
    </row>
    <row r="60" spans="1:14">
      <c r="A60" s="581">
        <v>3</v>
      </c>
      <c r="B60" s="581">
        <v>2120101</v>
      </c>
      <c r="C60" s="284">
        <v>302</v>
      </c>
      <c r="D60" s="284">
        <v>502</v>
      </c>
      <c r="E60" s="720" t="s">
        <v>444</v>
      </c>
      <c r="F60" s="721" t="s">
        <v>740</v>
      </c>
      <c r="G60" s="713">
        <v>164</v>
      </c>
      <c r="H60" s="277">
        <v>1.2</v>
      </c>
      <c r="I60" s="722">
        <f t="shared" si="5"/>
        <v>222.8</v>
      </c>
      <c r="J60" s="722">
        <f t="shared" si="6"/>
        <v>196.8</v>
      </c>
      <c r="K60" s="722">
        <v>26</v>
      </c>
      <c r="L60" s="723"/>
      <c r="M60" s="724"/>
      <c r="N60" s="725" t="s">
        <v>345</v>
      </c>
    </row>
    <row r="61" spans="1:14">
      <c r="A61" s="581">
        <v>4</v>
      </c>
      <c r="B61" s="581">
        <v>2110304</v>
      </c>
      <c r="C61" s="284">
        <v>302</v>
      </c>
      <c r="D61" s="284">
        <v>505</v>
      </c>
      <c r="E61" s="720" t="s">
        <v>716</v>
      </c>
      <c r="F61" s="721" t="s">
        <v>743</v>
      </c>
      <c r="G61" s="713">
        <v>29</v>
      </c>
      <c r="H61" s="277">
        <v>0.48</v>
      </c>
      <c r="I61" s="722">
        <f t="shared" si="5"/>
        <v>13.92</v>
      </c>
      <c r="J61" s="722">
        <f t="shared" si="6"/>
        <v>13.92</v>
      </c>
      <c r="K61" s="722"/>
      <c r="L61" s="723"/>
      <c r="M61" s="729"/>
      <c r="N61" s="725" t="s">
        <v>448</v>
      </c>
    </row>
    <row r="62" spans="1:14">
      <c r="A62" s="581">
        <v>5</v>
      </c>
      <c r="B62" s="581">
        <v>2120104</v>
      </c>
      <c r="C62" s="284">
        <v>302</v>
      </c>
      <c r="D62" s="284">
        <v>505</v>
      </c>
      <c r="E62" s="720" t="s">
        <v>433</v>
      </c>
      <c r="F62" s="721" t="s">
        <v>741</v>
      </c>
      <c r="G62" s="713">
        <v>53</v>
      </c>
      <c r="H62" s="277">
        <v>0.96</v>
      </c>
      <c r="I62" s="722">
        <f t="shared" si="5"/>
        <v>56.88</v>
      </c>
      <c r="J62" s="722">
        <f t="shared" si="6"/>
        <v>50.88</v>
      </c>
      <c r="K62" s="722">
        <v>6</v>
      </c>
      <c r="L62" s="723"/>
      <c r="M62" s="729"/>
      <c r="N62" s="725" t="s">
        <v>350</v>
      </c>
    </row>
    <row r="63" spans="1:14">
      <c r="A63" s="581">
        <v>6</v>
      </c>
      <c r="B63" s="581">
        <v>2140101</v>
      </c>
      <c r="C63" s="284">
        <v>302</v>
      </c>
      <c r="D63" s="284">
        <v>502</v>
      </c>
      <c r="E63" s="720" t="s">
        <v>398</v>
      </c>
      <c r="F63" s="721" t="s">
        <v>740</v>
      </c>
      <c r="G63" s="713">
        <v>55</v>
      </c>
      <c r="H63" s="277">
        <v>1.2</v>
      </c>
      <c r="I63" s="722">
        <f t="shared" si="5"/>
        <v>82</v>
      </c>
      <c r="J63" s="722">
        <f t="shared" si="6"/>
        <v>66</v>
      </c>
      <c r="K63" s="722">
        <v>16</v>
      </c>
      <c r="L63" s="723"/>
      <c r="M63" s="724"/>
      <c r="N63" s="725" t="s">
        <v>345</v>
      </c>
    </row>
    <row r="64" spans="1:14">
      <c r="A64" s="581">
        <v>7</v>
      </c>
      <c r="B64" s="581">
        <v>2140106</v>
      </c>
      <c r="C64" s="284">
        <v>302</v>
      </c>
      <c r="D64" s="284">
        <v>505</v>
      </c>
      <c r="E64" s="720" t="s">
        <v>459</v>
      </c>
      <c r="F64" s="721" t="s">
        <v>740</v>
      </c>
      <c r="G64" s="713">
        <v>150</v>
      </c>
      <c r="H64" s="277">
        <v>1.2</v>
      </c>
      <c r="I64" s="722">
        <f t="shared" si="5"/>
        <v>192</v>
      </c>
      <c r="J64" s="722">
        <f t="shared" si="6"/>
        <v>180</v>
      </c>
      <c r="K64" s="722">
        <v>12</v>
      </c>
      <c r="L64" s="723"/>
      <c r="M64" s="724"/>
      <c r="N64" s="725" t="s">
        <v>354</v>
      </c>
    </row>
    <row r="65" spans="1:14">
      <c r="A65" s="581">
        <v>8</v>
      </c>
      <c r="B65" s="581">
        <v>2140136</v>
      </c>
      <c r="C65" s="284">
        <v>302</v>
      </c>
      <c r="D65" s="284">
        <v>505</v>
      </c>
      <c r="E65" s="720" t="s">
        <v>399</v>
      </c>
      <c r="F65" s="721" t="s">
        <v>741</v>
      </c>
      <c r="G65" s="713">
        <v>13</v>
      </c>
      <c r="H65" s="277">
        <v>0.96</v>
      </c>
      <c r="I65" s="722">
        <f t="shared" si="5"/>
        <v>14.48</v>
      </c>
      <c r="J65" s="722">
        <f t="shared" ref="J65:J69" si="7">G65*H65</f>
        <v>12.48</v>
      </c>
      <c r="K65" s="722">
        <v>2</v>
      </c>
      <c r="L65" s="723"/>
      <c r="M65" s="724"/>
      <c r="N65" s="725" t="s">
        <v>350</v>
      </c>
    </row>
    <row r="66" spans="1:14">
      <c r="A66" s="581">
        <v>9</v>
      </c>
      <c r="B66" s="581">
        <v>2140112</v>
      </c>
      <c r="C66" s="284">
        <v>302</v>
      </c>
      <c r="D66" s="284">
        <v>505</v>
      </c>
      <c r="E66" s="284" t="s">
        <v>401</v>
      </c>
      <c r="F66" s="721" t="s">
        <v>741</v>
      </c>
      <c r="G66" s="713">
        <v>47</v>
      </c>
      <c r="H66" s="277">
        <v>0.96</v>
      </c>
      <c r="I66" s="722">
        <f t="shared" si="5"/>
        <v>49.12</v>
      </c>
      <c r="J66" s="722">
        <f t="shared" si="7"/>
        <v>45.12</v>
      </c>
      <c r="K66" s="722">
        <v>4</v>
      </c>
      <c r="L66" s="723"/>
      <c r="M66" s="724"/>
      <c r="N66" s="725" t="s">
        <v>350</v>
      </c>
    </row>
    <row r="67" spans="1:14">
      <c r="A67" s="581">
        <v>10</v>
      </c>
      <c r="B67" s="581">
        <v>2140110</v>
      </c>
      <c r="C67" s="284">
        <v>302</v>
      </c>
      <c r="D67" s="284">
        <v>505</v>
      </c>
      <c r="E67" s="284" t="s">
        <v>749</v>
      </c>
      <c r="F67" s="721" t="s">
        <v>741</v>
      </c>
      <c r="G67" s="713">
        <v>9</v>
      </c>
      <c r="H67" s="277">
        <v>0.96</v>
      </c>
      <c r="I67" s="722">
        <f t="shared" si="5"/>
        <v>12.64</v>
      </c>
      <c r="J67" s="722">
        <f t="shared" si="7"/>
        <v>8.64</v>
      </c>
      <c r="K67" s="722">
        <v>2</v>
      </c>
      <c r="L67" s="723">
        <v>2</v>
      </c>
      <c r="M67" s="724"/>
      <c r="N67" s="725" t="s">
        <v>350</v>
      </c>
    </row>
    <row r="68" spans="1:14">
      <c r="A68" s="581">
        <v>11</v>
      </c>
      <c r="B68" s="581">
        <v>2160201</v>
      </c>
      <c r="C68" s="284">
        <v>302</v>
      </c>
      <c r="D68" s="284">
        <v>505</v>
      </c>
      <c r="E68" s="720" t="s">
        <v>750</v>
      </c>
      <c r="F68" s="721" t="s">
        <v>740</v>
      </c>
      <c r="G68" s="713">
        <v>18</v>
      </c>
      <c r="H68" s="277">
        <v>1.2</v>
      </c>
      <c r="I68" s="722">
        <f t="shared" si="5"/>
        <v>25.6</v>
      </c>
      <c r="J68" s="722">
        <f t="shared" si="7"/>
        <v>21.6</v>
      </c>
      <c r="K68" s="722">
        <v>4</v>
      </c>
      <c r="L68" s="723"/>
      <c r="M68" s="724"/>
      <c r="N68" s="725" t="s">
        <v>354</v>
      </c>
    </row>
    <row r="69" spans="1:14">
      <c r="A69" s="581">
        <v>12</v>
      </c>
      <c r="B69" s="284">
        <v>2012901</v>
      </c>
      <c r="C69" s="284">
        <v>302</v>
      </c>
      <c r="D69" s="284">
        <v>502</v>
      </c>
      <c r="E69" s="720" t="s">
        <v>357</v>
      </c>
      <c r="F69" s="721" t="s">
        <v>740</v>
      </c>
      <c r="G69" s="713">
        <v>13</v>
      </c>
      <c r="H69" s="277">
        <v>1.2</v>
      </c>
      <c r="I69" s="722">
        <f t="shared" si="5"/>
        <v>17.6</v>
      </c>
      <c r="J69" s="722">
        <f t="shared" si="7"/>
        <v>15.6</v>
      </c>
      <c r="K69" s="722">
        <v>2</v>
      </c>
      <c r="L69" s="723"/>
      <c r="M69" s="724"/>
      <c r="N69" s="725" t="s">
        <v>345</v>
      </c>
    </row>
    <row r="70" spans="1:14">
      <c r="A70" s="709" t="s">
        <v>733</v>
      </c>
      <c r="B70" s="581"/>
      <c r="C70" s="284"/>
      <c r="D70" s="284"/>
      <c r="E70" s="713" t="s">
        <v>751</v>
      </c>
      <c r="F70" s="721"/>
      <c r="G70" s="713">
        <f>SUM(G71:G83)</f>
        <v>612</v>
      </c>
      <c r="H70" s="717"/>
      <c r="I70" s="718">
        <f t="shared" si="5"/>
        <v>702.24</v>
      </c>
      <c r="J70" s="718">
        <f t="shared" ref="I70:K70" si="8">SUM(J71:J84)</f>
        <v>633.04</v>
      </c>
      <c r="K70" s="718">
        <f t="shared" si="8"/>
        <v>66</v>
      </c>
      <c r="L70" s="717">
        <f>SUM(L71:L83)</f>
        <v>3.2</v>
      </c>
      <c r="M70" s="724"/>
      <c r="N70" s="715"/>
    </row>
    <row r="71" spans="1:14">
      <c r="A71" s="581">
        <v>1</v>
      </c>
      <c r="B71" s="581">
        <v>2200101</v>
      </c>
      <c r="C71" s="284">
        <v>302</v>
      </c>
      <c r="D71" s="284">
        <v>502</v>
      </c>
      <c r="E71" s="720" t="s">
        <v>394</v>
      </c>
      <c r="F71" s="721" t="s">
        <v>740</v>
      </c>
      <c r="G71" s="713">
        <v>18</v>
      </c>
      <c r="H71" s="277">
        <v>1.2</v>
      </c>
      <c r="I71" s="722">
        <f t="shared" si="5"/>
        <v>45.6</v>
      </c>
      <c r="J71" s="722">
        <f t="shared" ref="J71:J84" si="9">G71*H71</f>
        <v>21.6</v>
      </c>
      <c r="K71" s="722">
        <v>24</v>
      </c>
      <c r="L71" s="723"/>
      <c r="M71" s="724"/>
      <c r="N71" s="725" t="s">
        <v>345</v>
      </c>
    </row>
    <row r="72" spans="1:14">
      <c r="A72" s="581">
        <v>2</v>
      </c>
      <c r="B72" s="581">
        <v>2200106</v>
      </c>
      <c r="C72" s="284">
        <v>302</v>
      </c>
      <c r="D72" s="284">
        <v>505</v>
      </c>
      <c r="E72" s="720" t="s">
        <v>396</v>
      </c>
      <c r="F72" s="721" t="s">
        <v>743</v>
      </c>
      <c r="G72" s="713">
        <v>19</v>
      </c>
      <c r="H72" s="277">
        <v>0.96</v>
      </c>
      <c r="I72" s="722">
        <f t="shared" si="5"/>
        <v>18.24</v>
      </c>
      <c r="J72" s="722">
        <f t="shared" si="9"/>
        <v>18.24</v>
      </c>
      <c r="K72" s="722"/>
      <c r="L72" s="723"/>
      <c r="M72" s="724"/>
      <c r="N72" s="725" t="s">
        <v>350</v>
      </c>
    </row>
    <row r="73" spans="1:14">
      <c r="A73" s="581">
        <v>3</v>
      </c>
      <c r="B73" s="581">
        <v>2200112</v>
      </c>
      <c r="C73" s="284">
        <v>302</v>
      </c>
      <c r="D73" s="284">
        <v>505</v>
      </c>
      <c r="E73" s="720" t="s">
        <v>752</v>
      </c>
      <c r="F73" s="721" t="s">
        <v>743</v>
      </c>
      <c r="G73" s="713">
        <v>16</v>
      </c>
      <c r="H73" s="277">
        <v>0.96</v>
      </c>
      <c r="I73" s="722">
        <f t="shared" si="5"/>
        <v>15.36</v>
      </c>
      <c r="J73" s="722">
        <f t="shared" si="9"/>
        <v>15.36</v>
      </c>
      <c r="K73" s="722"/>
      <c r="L73" s="723"/>
      <c r="M73" s="724"/>
      <c r="N73" s="725" t="s">
        <v>350</v>
      </c>
    </row>
    <row r="74" ht="24" spans="1:14">
      <c r="A74" s="581">
        <v>4</v>
      </c>
      <c r="B74" s="581">
        <v>2200101</v>
      </c>
      <c r="C74" s="284">
        <v>302</v>
      </c>
      <c r="D74" s="284">
        <v>505</v>
      </c>
      <c r="E74" s="720" t="s">
        <v>455</v>
      </c>
      <c r="F74" s="721" t="s">
        <v>741</v>
      </c>
      <c r="G74" s="713">
        <v>122</v>
      </c>
      <c r="H74" s="277">
        <v>0.8</v>
      </c>
      <c r="I74" s="722">
        <f t="shared" si="5"/>
        <v>100.8</v>
      </c>
      <c r="J74" s="722">
        <f t="shared" si="9"/>
        <v>97.6</v>
      </c>
      <c r="K74" s="722"/>
      <c r="L74" s="723">
        <v>3.2</v>
      </c>
      <c r="M74" s="724" t="s">
        <v>753</v>
      </c>
      <c r="N74" s="725" t="s">
        <v>350</v>
      </c>
    </row>
    <row r="75" spans="1:14">
      <c r="A75" s="581">
        <v>5</v>
      </c>
      <c r="B75" s="284">
        <v>2130201</v>
      </c>
      <c r="C75" s="284">
        <v>302</v>
      </c>
      <c r="D75" s="284">
        <v>502</v>
      </c>
      <c r="E75" s="720" t="s">
        <v>420</v>
      </c>
      <c r="F75" s="721" t="s">
        <v>740</v>
      </c>
      <c r="G75" s="713">
        <v>174</v>
      </c>
      <c r="H75" s="277">
        <v>1.2</v>
      </c>
      <c r="I75" s="722">
        <f t="shared" si="5"/>
        <v>232.8</v>
      </c>
      <c r="J75" s="722">
        <f t="shared" si="9"/>
        <v>208.8</v>
      </c>
      <c r="K75" s="722">
        <v>24</v>
      </c>
      <c r="L75" s="723"/>
      <c r="M75" s="724"/>
      <c r="N75" s="725" t="s">
        <v>345</v>
      </c>
    </row>
    <row r="76" spans="1:14">
      <c r="A76" s="581">
        <v>6</v>
      </c>
      <c r="B76" s="284">
        <v>2130204</v>
      </c>
      <c r="C76" s="284">
        <v>302</v>
      </c>
      <c r="D76" s="284">
        <v>505</v>
      </c>
      <c r="E76" s="720" t="s">
        <v>422</v>
      </c>
      <c r="F76" s="721" t="s">
        <v>743</v>
      </c>
      <c r="G76" s="713">
        <v>13</v>
      </c>
      <c r="H76" s="277">
        <v>0.96</v>
      </c>
      <c r="I76" s="722">
        <f t="shared" si="5"/>
        <v>12.48</v>
      </c>
      <c r="J76" s="722">
        <f t="shared" si="9"/>
        <v>12.48</v>
      </c>
      <c r="K76" s="722"/>
      <c r="L76" s="723"/>
      <c r="M76" s="724"/>
      <c r="N76" s="725" t="s">
        <v>350</v>
      </c>
    </row>
    <row r="77" spans="1:14">
      <c r="A77" s="581">
        <v>7</v>
      </c>
      <c r="B77" s="284">
        <v>2130212</v>
      </c>
      <c r="C77" s="284">
        <v>302</v>
      </c>
      <c r="D77" s="284">
        <v>505</v>
      </c>
      <c r="E77" s="720" t="s">
        <v>754</v>
      </c>
      <c r="F77" s="721" t="s">
        <v>740</v>
      </c>
      <c r="G77" s="713">
        <v>15</v>
      </c>
      <c r="H77" s="277">
        <v>1.2</v>
      </c>
      <c r="I77" s="722">
        <f t="shared" si="5"/>
        <v>20</v>
      </c>
      <c r="J77" s="722">
        <f t="shared" si="9"/>
        <v>18</v>
      </c>
      <c r="K77" s="722">
        <v>2</v>
      </c>
      <c r="L77" s="723"/>
      <c r="M77" s="724"/>
      <c r="N77" s="725" t="s">
        <v>350</v>
      </c>
    </row>
    <row r="78" spans="1:14">
      <c r="A78" s="581">
        <v>8</v>
      </c>
      <c r="B78" s="284">
        <v>2130226</v>
      </c>
      <c r="C78" s="284">
        <v>302</v>
      </c>
      <c r="D78" s="284">
        <v>505</v>
      </c>
      <c r="E78" s="284" t="s">
        <v>755</v>
      </c>
      <c r="F78" s="721" t="s">
        <v>741</v>
      </c>
      <c r="G78" s="713">
        <v>40</v>
      </c>
      <c r="H78" s="277">
        <v>0.96</v>
      </c>
      <c r="I78" s="722">
        <f t="shared" si="5"/>
        <v>40.4</v>
      </c>
      <c r="J78" s="722">
        <f t="shared" si="9"/>
        <v>38.4</v>
      </c>
      <c r="K78" s="722">
        <v>2</v>
      </c>
      <c r="L78" s="723"/>
      <c r="M78" s="724"/>
      <c r="N78" s="725" t="s">
        <v>350</v>
      </c>
    </row>
    <row r="79" spans="1:14">
      <c r="A79" s="581">
        <v>9</v>
      </c>
      <c r="B79" s="284">
        <v>2130226</v>
      </c>
      <c r="C79" s="284">
        <v>302</v>
      </c>
      <c r="D79" s="284">
        <v>505</v>
      </c>
      <c r="E79" s="284" t="s">
        <v>756</v>
      </c>
      <c r="F79" s="721" t="s">
        <v>741</v>
      </c>
      <c r="G79" s="713">
        <v>40</v>
      </c>
      <c r="H79" s="277">
        <v>0.96</v>
      </c>
      <c r="I79" s="722">
        <f t="shared" si="5"/>
        <v>40.4</v>
      </c>
      <c r="J79" s="722">
        <f t="shared" si="9"/>
        <v>38.4</v>
      </c>
      <c r="K79" s="722">
        <v>2</v>
      </c>
      <c r="L79" s="723"/>
      <c r="M79" s="724"/>
      <c r="N79" s="725" t="s">
        <v>350</v>
      </c>
    </row>
    <row r="80" spans="1:14">
      <c r="A80" s="581">
        <v>10</v>
      </c>
      <c r="B80" s="284">
        <v>2130226</v>
      </c>
      <c r="C80" s="284">
        <v>302</v>
      </c>
      <c r="D80" s="284">
        <v>505</v>
      </c>
      <c r="E80" s="284" t="s">
        <v>757</v>
      </c>
      <c r="F80" s="721" t="s">
        <v>741</v>
      </c>
      <c r="G80" s="713">
        <v>72</v>
      </c>
      <c r="H80" s="277">
        <v>0.96</v>
      </c>
      <c r="I80" s="722">
        <f t="shared" si="5"/>
        <v>75.12</v>
      </c>
      <c r="J80" s="722">
        <f t="shared" si="9"/>
        <v>69.12</v>
      </c>
      <c r="K80" s="722">
        <v>6</v>
      </c>
      <c r="L80" s="723"/>
      <c r="M80" s="724"/>
      <c r="N80" s="725" t="s">
        <v>350</v>
      </c>
    </row>
    <row r="81" spans="1:14">
      <c r="A81" s="581">
        <v>11</v>
      </c>
      <c r="B81" s="284">
        <v>2130226</v>
      </c>
      <c r="C81" s="284">
        <v>302</v>
      </c>
      <c r="D81" s="284">
        <v>505</v>
      </c>
      <c r="E81" s="284" t="s">
        <v>758</v>
      </c>
      <c r="F81" s="721" t="s">
        <v>741</v>
      </c>
      <c r="G81" s="713">
        <v>33</v>
      </c>
      <c r="H81" s="277">
        <v>0.96</v>
      </c>
      <c r="I81" s="722">
        <f t="shared" si="5"/>
        <v>37.68</v>
      </c>
      <c r="J81" s="722">
        <f t="shared" si="9"/>
        <v>31.68</v>
      </c>
      <c r="K81" s="722">
        <v>6</v>
      </c>
      <c r="L81" s="723"/>
      <c r="M81" s="724"/>
      <c r="N81" s="725" t="s">
        <v>350</v>
      </c>
    </row>
    <row r="82" spans="1:14">
      <c r="A82" s="581">
        <v>12</v>
      </c>
      <c r="B82" s="284">
        <v>2130226</v>
      </c>
      <c r="C82" s="284">
        <v>302</v>
      </c>
      <c r="D82" s="284">
        <v>505</v>
      </c>
      <c r="E82" s="277" t="s">
        <v>759</v>
      </c>
      <c r="F82" s="721" t="s">
        <v>743</v>
      </c>
      <c r="G82" s="713">
        <v>22</v>
      </c>
      <c r="H82" s="277">
        <v>0.96</v>
      </c>
      <c r="I82" s="722">
        <f t="shared" si="5"/>
        <v>21.12</v>
      </c>
      <c r="J82" s="722">
        <f t="shared" si="9"/>
        <v>21.12</v>
      </c>
      <c r="K82" s="722"/>
      <c r="L82" s="723"/>
      <c r="M82" s="724"/>
      <c r="N82" s="725" t="s">
        <v>350</v>
      </c>
    </row>
    <row r="83" spans="1:14">
      <c r="A83" s="581">
        <v>13</v>
      </c>
      <c r="B83" s="581">
        <v>2120201</v>
      </c>
      <c r="C83" s="284">
        <v>302</v>
      </c>
      <c r="D83" s="284">
        <v>505</v>
      </c>
      <c r="E83" s="731" t="s">
        <v>450</v>
      </c>
      <c r="F83" s="721" t="s">
        <v>743</v>
      </c>
      <c r="G83" s="713">
        <v>28</v>
      </c>
      <c r="H83" s="277">
        <v>0.48</v>
      </c>
      <c r="I83" s="722">
        <f t="shared" si="5"/>
        <v>13.44</v>
      </c>
      <c r="J83" s="722">
        <f t="shared" si="9"/>
        <v>13.44</v>
      </c>
      <c r="K83" s="722"/>
      <c r="L83" s="723"/>
      <c r="M83" s="729"/>
      <c r="N83" s="725" t="s">
        <v>448</v>
      </c>
    </row>
    <row r="84" spans="1:14">
      <c r="A84" s="581">
        <v>14</v>
      </c>
      <c r="B84" s="581">
        <v>2120201</v>
      </c>
      <c r="C84" s="284">
        <v>302</v>
      </c>
      <c r="D84" s="284">
        <v>505</v>
      </c>
      <c r="E84" s="731" t="s">
        <v>760</v>
      </c>
      <c r="F84" s="721" t="s">
        <v>743</v>
      </c>
      <c r="G84" s="713">
        <v>60</v>
      </c>
      <c r="H84" s="277">
        <v>0.48</v>
      </c>
      <c r="I84" s="722">
        <f t="shared" si="5"/>
        <v>28.8</v>
      </c>
      <c r="J84" s="722">
        <f t="shared" si="9"/>
        <v>28.8</v>
      </c>
      <c r="K84" s="722"/>
      <c r="L84" s="723"/>
      <c r="M84" s="729"/>
      <c r="N84" s="725" t="s">
        <v>448</v>
      </c>
    </row>
    <row r="85" spans="1:14">
      <c r="A85" s="709" t="s">
        <v>733</v>
      </c>
      <c r="B85" s="284"/>
      <c r="C85" s="284"/>
      <c r="D85" s="284"/>
      <c r="E85" s="709" t="s">
        <v>761</v>
      </c>
      <c r="F85" s="721"/>
      <c r="G85" s="713">
        <f t="shared" ref="G85:L85" si="10">SUM(G86:G95)</f>
        <v>341</v>
      </c>
      <c r="H85" s="717"/>
      <c r="I85" s="718">
        <f t="shared" si="5"/>
        <v>493.52</v>
      </c>
      <c r="J85" s="718">
        <f t="shared" si="10"/>
        <v>421.52</v>
      </c>
      <c r="K85" s="718">
        <f t="shared" si="10"/>
        <v>68</v>
      </c>
      <c r="L85" s="717">
        <f t="shared" si="10"/>
        <v>4</v>
      </c>
      <c r="M85" s="732"/>
      <c r="N85" s="725"/>
    </row>
    <row r="86" spans="1:14">
      <c r="A86" s="284">
        <v>1</v>
      </c>
      <c r="B86" s="284">
        <v>2130101</v>
      </c>
      <c r="C86" s="284">
        <v>302</v>
      </c>
      <c r="D86" s="284">
        <v>502</v>
      </c>
      <c r="E86" s="720" t="s">
        <v>419</v>
      </c>
      <c r="F86" s="721" t="s">
        <v>740</v>
      </c>
      <c r="G86" s="713">
        <v>131</v>
      </c>
      <c r="H86" s="277">
        <v>1.2</v>
      </c>
      <c r="I86" s="722">
        <f t="shared" si="5"/>
        <v>179.2</v>
      </c>
      <c r="J86" s="722">
        <f t="shared" ref="J86:J95" si="11">G86*H86</f>
        <v>157.2</v>
      </c>
      <c r="K86" s="722">
        <v>22</v>
      </c>
      <c r="L86" s="723"/>
      <c r="M86" s="729"/>
      <c r="N86" s="725" t="s">
        <v>345</v>
      </c>
    </row>
    <row r="87" spans="1:14">
      <c r="A87" s="284">
        <v>2</v>
      </c>
      <c r="B87" s="284">
        <v>2130101</v>
      </c>
      <c r="C87" s="284">
        <v>302</v>
      </c>
      <c r="D87" s="284">
        <v>505</v>
      </c>
      <c r="E87" s="720" t="s">
        <v>388</v>
      </c>
      <c r="F87" s="721" t="s">
        <v>741</v>
      </c>
      <c r="G87" s="713">
        <v>7</v>
      </c>
      <c r="H87" s="277">
        <v>0.96</v>
      </c>
      <c r="I87" s="722">
        <f t="shared" si="5"/>
        <v>10.72</v>
      </c>
      <c r="J87" s="722">
        <f t="shared" si="11"/>
        <v>6.72</v>
      </c>
      <c r="K87" s="722">
        <v>2</v>
      </c>
      <c r="L87" s="723">
        <v>2</v>
      </c>
      <c r="M87" s="724"/>
      <c r="N87" s="725" t="s">
        <v>354</v>
      </c>
    </row>
    <row r="88" spans="1:14">
      <c r="A88" s="284">
        <v>3</v>
      </c>
      <c r="B88" s="284">
        <v>2130101</v>
      </c>
      <c r="C88" s="284">
        <v>302</v>
      </c>
      <c r="D88" s="284">
        <v>505</v>
      </c>
      <c r="E88" s="720" t="s">
        <v>426</v>
      </c>
      <c r="F88" s="721" t="s">
        <v>741</v>
      </c>
      <c r="G88" s="713">
        <v>13</v>
      </c>
      <c r="H88" s="277">
        <v>0.96</v>
      </c>
      <c r="I88" s="722">
        <f t="shared" si="5"/>
        <v>14.48</v>
      </c>
      <c r="J88" s="722">
        <f t="shared" si="11"/>
        <v>12.48</v>
      </c>
      <c r="K88" s="722">
        <v>2</v>
      </c>
      <c r="L88" s="723"/>
      <c r="M88" s="724"/>
      <c r="N88" s="725" t="s">
        <v>354</v>
      </c>
    </row>
    <row r="89" spans="1:14">
      <c r="A89" s="284">
        <v>4</v>
      </c>
      <c r="B89" s="284">
        <v>2130122</v>
      </c>
      <c r="C89" s="284">
        <v>302</v>
      </c>
      <c r="D89" s="284">
        <v>505</v>
      </c>
      <c r="E89" s="720" t="s">
        <v>424</v>
      </c>
      <c r="F89" s="721" t="s">
        <v>740</v>
      </c>
      <c r="G89" s="713">
        <v>41</v>
      </c>
      <c r="H89" s="277">
        <v>1.2</v>
      </c>
      <c r="I89" s="722">
        <f t="shared" ref="I89:I128" si="12">J89+K89+L89</f>
        <v>59.2</v>
      </c>
      <c r="J89" s="722">
        <f t="shared" si="11"/>
        <v>49.2</v>
      </c>
      <c r="K89" s="722">
        <v>10</v>
      </c>
      <c r="L89" s="723"/>
      <c r="M89" s="724"/>
      <c r="N89" s="725" t="s">
        <v>354</v>
      </c>
    </row>
    <row r="90" spans="1:14">
      <c r="A90" s="284">
        <v>5</v>
      </c>
      <c r="B90" s="284">
        <v>2130301</v>
      </c>
      <c r="C90" s="284">
        <v>302</v>
      </c>
      <c r="D90" s="284">
        <v>502</v>
      </c>
      <c r="E90" s="720" t="s">
        <v>425</v>
      </c>
      <c r="F90" s="721" t="s">
        <v>740</v>
      </c>
      <c r="G90" s="713">
        <v>64</v>
      </c>
      <c r="H90" s="277">
        <v>1.2</v>
      </c>
      <c r="I90" s="722">
        <f t="shared" si="12"/>
        <v>96.8</v>
      </c>
      <c r="J90" s="722">
        <f t="shared" si="11"/>
        <v>76.8</v>
      </c>
      <c r="K90" s="722">
        <v>20</v>
      </c>
      <c r="L90" s="723"/>
      <c r="M90" s="724"/>
      <c r="N90" s="725" t="s">
        <v>345</v>
      </c>
    </row>
    <row r="91" spans="1:14">
      <c r="A91" s="284">
        <v>6</v>
      </c>
      <c r="B91" s="284">
        <v>2130316</v>
      </c>
      <c r="C91" s="284">
        <v>302</v>
      </c>
      <c r="D91" s="284">
        <v>505</v>
      </c>
      <c r="E91" s="720" t="s">
        <v>429</v>
      </c>
      <c r="F91" s="721" t="s">
        <v>742</v>
      </c>
      <c r="G91" s="713">
        <v>20</v>
      </c>
      <c r="H91" s="277">
        <v>2.5</v>
      </c>
      <c r="I91" s="722">
        <f t="shared" si="12"/>
        <v>52</v>
      </c>
      <c r="J91" s="722">
        <f t="shared" si="11"/>
        <v>50</v>
      </c>
      <c r="K91" s="722">
        <v>2</v>
      </c>
      <c r="L91" s="723"/>
      <c r="M91" s="724"/>
      <c r="N91" s="725" t="s">
        <v>350</v>
      </c>
    </row>
    <row r="92" spans="1:14">
      <c r="A92" s="284">
        <v>7</v>
      </c>
      <c r="B92" s="284">
        <v>2130316</v>
      </c>
      <c r="C92" s="284">
        <v>302</v>
      </c>
      <c r="D92" s="284">
        <v>505</v>
      </c>
      <c r="E92" s="720" t="s">
        <v>762</v>
      </c>
      <c r="F92" s="721" t="s">
        <v>743</v>
      </c>
      <c r="G92" s="713">
        <v>12</v>
      </c>
      <c r="H92" s="277">
        <v>0.96</v>
      </c>
      <c r="I92" s="722">
        <f t="shared" si="12"/>
        <v>11.52</v>
      </c>
      <c r="J92" s="722">
        <f t="shared" si="11"/>
        <v>11.52</v>
      </c>
      <c r="K92" s="722"/>
      <c r="L92" s="723"/>
      <c r="M92" s="724"/>
      <c r="N92" s="725" t="s">
        <v>350</v>
      </c>
    </row>
    <row r="93" spans="1:14">
      <c r="A93" s="284">
        <v>8</v>
      </c>
      <c r="B93" s="284">
        <v>2130316</v>
      </c>
      <c r="C93" s="284">
        <v>302</v>
      </c>
      <c r="D93" s="284">
        <v>505</v>
      </c>
      <c r="E93" s="720" t="s">
        <v>460</v>
      </c>
      <c r="F93" s="721" t="s">
        <v>763</v>
      </c>
      <c r="G93" s="713">
        <v>1</v>
      </c>
      <c r="H93" s="277">
        <v>0.96</v>
      </c>
      <c r="I93" s="722">
        <f t="shared" si="12"/>
        <v>2.96</v>
      </c>
      <c r="J93" s="722">
        <f t="shared" si="11"/>
        <v>0.96</v>
      </c>
      <c r="K93" s="722"/>
      <c r="L93" s="723">
        <v>2</v>
      </c>
      <c r="M93" s="724"/>
      <c r="N93" s="725" t="s">
        <v>448</v>
      </c>
    </row>
    <row r="94" spans="1:14">
      <c r="A94" s="284">
        <v>9</v>
      </c>
      <c r="B94" s="284">
        <v>2130334</v>
      </c>
      <c r="C94" s="284">
        <v>302</v>
      </c>
      <c r="D94" s="284">
        <v>505</v>
      </c>
      <c r="E94" s="720" t="s">
        <v>410</v>
      </c>
      <c r="F94" s="721" t="s">
        <v>740</v>
      </c>
      <c r="G94" s="713">
        <v>28</v>
      </c>
      <c r="H94" s="277">
        <v>1.2</v>
      </c>
      <c r="I94" s="722">
        <f t="shared" si="12"/>
        <v>39.6</v>
      </c>
      <c r="J94" s="722">
        <f t="shared" si="11"/>
        <v>33.6</v>
      </c>
      <c r="K94" s="722">
        <v>6</v>
      </c>
      <c r="L94" s="723"/>
      <c r="M94" s="724"/>
      <c r="N94" s="725" t="s">
        <v>354</v>
      </c>
    </row>
    <row r="95" spans="1:14">
      <c r="A95" s="284">
        <v>10</v>
      </c>
      <c r="B95" s="284">
        <v>2130101</v>
      </c>
      <c r="C95" s="284">
        <v>302</v>
      </c>
      <c r="D95" s="284">
        <v>505</v>
      </c>
      <c r="E95" s="720" t="s">
        <v>427</v>
      </c>
      <c r="F95" s="721" t="s">
        <v>741</v>
      </c>
      <c r="G95" s="713">
        <v>24</v>
      </c>
      <c r="H95" s="277">
        <v>0.96</v>
      </c>
      <c r="I95" s="722">
        <f t="shared" si="12"/>
        <v>27.04</v>
      </c>
      <c r="J95" s="722">
        <f t="shared" si="11"/>
        <v>23.04</v>
      </c>
      <c r="K95" s="722">
        <v>4</v>
      </c>
      <c r="L95" s="723"/>
      <c r="M95" s="724"/>
      <c r="N95" s="725" t="s">
        <v>448</v>
      </c>
    </row>
    <row r="96" spans="1:14">
      <c r="A96" s="709" t="s">
        <v>733</v>
      </c>
      <c r="B96" s="284"/>
      <c r="C96" s="284"/>
      <c r="D96" s="284"/>
      <c r="E96" s="713" t="s">
        <v>764</v>
      </c>
      <c r="F96" s="721"/>
      <c r="G96" s="713">
        <f t="shared" ref="G96:L96" si="13">SUM(G97:G118)</f>
        <v>544</v>
      </c>
      <c r="H96" s="717"/>
      <c r="I96" s="718">
        <f t="shared" si="12"/>
        <v>692.64</v>
      </c>
      <c r="J96" s="718">
        <f t="shared" si="13"/>
        <v>584.64</v>
      </c>
      <c r="K96" s="718">
        <f t="shared" si="13"/>
        <v>92</v>
      </c>
      <c r="L96" s="717">
        <f t="shared" si="13"/>
        <v>16</v>
      </c>
      <c r="M96" s="732"/>
      <c r="N96" s="715"/>
    </row>
    <row r="97" spans="1:14">
      <c r="A97" s="284">
        <v>1</v>
      </c>
      <c r="B97" s="284">
        <v>2050701</v>
      </c>
      <c r="C97" s="284">
        <v>302</v>
      </c>
      <c r="D97" s="284">
        <v>505</v>
      </c>
      <c r="E97" s="720" t="s">
        <v>384</v>
      </c>
      <c r="F97" s="721" t="s">
        <v>743</v>
      </c>
      <c r="G97" s="733">
        <v>4</v>
      </c>
      <c r="H97" s="277">
        <v>0.96</v>
      </c>
      <c r="I97" s="722">
        <f t="shared" si="12"/>
        <v>5.84</v>
      </c>
      <c r="J97" s="722">
        <f t="shared" ref="J97:J118" si="14">G97*H97</f>
        <v>3.84</v>
      </c>
      <c r="K97" s="722"/>
      <c r="L97" s="723">
        <v>2</v>
      </c>
      <c r="M97" s="724"/>
      <c r="N97" s="725" t="s">
        <v>350</v>
      </c>
    </row>
    <row r="98" spans="1:14">
      <c r="A98" s="284">
        <v>2</v>
      </c>
      <c r="B98" s="284">
        <v>2082801</v>
      </c>
      <c r="C98" s="284">
        <v>302</v>
      </c>
      <c r="D98" s="284">
        <v>502</v>
      </c>
      <c r="E98" s="720" t="s">
        <v>445</v>
      </c>
      <c r="F98" s="721" t="s">
        <v>740</v>
      </c>
      <c r="G98" s="713">
        <v>33</v>
      </c>
      <c r="H98" s="277">
        <v>1.2</v>
      </c>
      <c r="I98" s="722">
        <f t="shared" si="12"/>
        <v>45.6</v>
      </c>
      <c r="J98" s="722">
        <f t="shared" si="14"/>
        <v>39.6</v>
      </c>
      <c r="K98" s="722">
        <v>6</v>
      </c>
      <c r="L98" s="723"/>
      <c r="M98" s="724"/>
      <c r="N98" s="725" t="s">
        <v>345</v>
      </c>
    </row>
    <row r="99" spans="1:14">
      <c r="A99" s="284">
        <v>3</v>
      </c>
      <c r="B99" s="284">
        <v>2080101</v>
      </c>
      <c r="C99" s="284">
        <v>302</v>
      </c>
      <c r="D99" s="284">
        <v>502</v>
      </c>
      <c r="E99" s="720" t="s">
        <v>389</v>
      </c>
      <c r="F99" s="721" t="s">
        <v>740</v>
      </c>
      <c r="G99" s="713">
        <v>50</v>
      </c>
      <c r="H99" s="277">
        <v>1.2</v>
      </c>
      <c r="I99" s="722">
        <f t="shared" si="12"/>
        <v>70</v>
      </c>
      <c r="J99" s="722">
        <f t="shared" si="14"/>
        <v>60</v>
      </c>
      <c r="K99" s="722">
        <v>10</v>
      </c>
      <c r="L99" s="723"/>
      <c r="M99" s="724"/>
      <c r="N99" s="725" t="s">
        <v>345</v>
      </c>
    </row>
    <row r="100" spans="1:14">
      <c r="A100" s="284">
        <v>4</v>
      </c>
      <c r="B100" s="284">
        <v>2101501</v>
      </c>
      <c r="C100" s="284">
        <v>302</v>
      </c>
      <c r="D100" s="284">
        <v>505</v>
      </c>
      <c r="E100" s="720" t="s">
        <v>390</v>
      </c>
      <c r="F100" s="721" t="s">
        <v>740</v>
      </c>
      <c r="G100" s="713">
        <v>44</v>
      </c>
      <c r="H100" s="277">
        <v>1.2</v>
      </c>
      <c r="I100" s="722">
        <f t="shared" si="12"/>
        <v>60.8</v>
      </c>
      <c r="J100" s="722">
        <f t="shared" si="14"/>
        <v>52.8</v>
      </c>
      <c r="K100" s="722">
        <v>8</v>
      </c>
      <c r="L100" s="723"/>
      <c r="M100" s="724"/>
      <c r="N100" s="725" t="s">
        <v>345</v>
      </c>
    </row>
    <row r="101" spans="1:14">
      <c r="A101" s="284">
        <v>5</v>
      </c>
      <c r="B101" s="284">
        <v>2080107</v>
      </c>
      <c r="C101" s="284">
        <v>302</v>
      </c>
      <c r="D101" s="284">
        <v>505</v>
      </c>
      <c r="E101" s="720" t="s">
        <v>391</v>
      </c>
      <c r="F101" s="721" t="s">
        <v>741</v>
      </c>
      <c r="G101" s="713">
        <v>50</v>
      </c>
      <c r="H101" s="277">
        <v>0.96</v>
      </c>
      <c r="I101" s="722">
        <f t="shared" si="12"/>
        <v>54</v>
      </c>
      <c r="J101" s="722">
        <f t="shared" si="14"/>
        <v>48</v>
      </c>
      <c r="K101" s="722">
        <v>6</v>
      </c>
      <c r="L101" s="723"/>
      <c r="M101" s="724"/>
      <c r="N101" s="725" t="s">
        <v>354</v>
      </c>
    </row>
    <row r="102" spans="1:14">
      <c r="A102" s="284">
        <v>6</v>
      </c>
      <c r="B102" s="284">
        <v>2080106</v>
      </c>
      <c r="C102" s="284">
        <v>302</v>
      </c>
      <c r="D102" s="284">
        <v>505</v>
      </c>
      <c r="E102" s="720" t="s">
        <v>392</v>
      </c>
      <c r="F102" s="721" t="s">
        <v>741</v>
      </c>
      <c r="G102" s="713">
        <v>24</v>
      </c>
      <c r="H102" s="277">
        <v>0.96</v>
      </c>
      <c r="I102" s="722">
        <f t="shared" si="12"/>
        <v>25.04</v>
      </c>
      <c r="J102" s="722">
        <f t="shared" si="14"/>
        <v>23.04</v>
      </c>
      <c r="K102" s="722">
        <v>2</v>
      </c>
      <c r="L102" s="723"/>
      <c r="M102" s="724"/>
      <c r="N102" s="725" t="s">
        <v>354</v>
      </c>
    </row>
    <row r="103" spans="1:14">
      <c r="A103" s="284">
        <v>7</v>
      </c>
      <c r="B103" s="284">
        <v>2080107</v>
      </c>
      <c r="C103" s="284">
        <v>302</v>
      </c>
      <c r="D103" s="284">
        <v>505</v>
      </c>
      <c r="E103" s="720" t="s">
        <v>765</v>
      </c>
      <c r="F103" s="721" t="s">
        <v>741</v>
      </c>
      <c r="G103" s="713">
        <v>19</v>
      </c>
      <c r="H103" s="277">
        <v>0.96</v>
      </c>
      <c r="I103" s="722">
        <f t="shared" si="12"/>
        <v>20.24</v>
      </c>
      <c r="J103" s="722">
        <f t="shared" si="14"/>
        <v>18.24</v>
      </c>
      <c r="K103" s="722">
        <v>2</v>
      </c>
      <c r="L103" s="723"/>
      <c r="M103" s="724"/>
      <c r="N103" s="725" t="s">
        <v>354</v>
      </c>
    </row>
    <row r="104" spans="1:14">
      <c r="A104" s="284">
        <v>8</v>
      </c>
      <c r="B104" s="284">
        <v>2080201</v>
      </c>
      <c r="C104" s="284">
        <v>302</v>
      </c>
      <c r="D104" s="284">
        <v>502</v>
      </c>
      <c r="E104" s="720" t="s">
        <v>379</v>
      </c>
      <c r="F104" s="721" t="s">
        <v>740</v>
      </c>
      <c r="G104" s="713">
        <v>44</v>
      </c>
      <c r="H104" s="277">
        <v>1.2</v>
      </c>
      <c r="I104" s="722">
        <f t="shared" si="12"/>
        <v>66.8</v>
      </c>
      <c r="J104" s="722">
        <f t="shared" si="14"/>
        <v>52.8</v>
      </c>
      <c r="K104" s="722">
        <v>14</v>
      </c>
      <c r="L104" s="723"/>
      <c r="M104" s="727"/>
      <c r="N104" s="725" t="s">
        <v>345</v>
      </c>
    </row>
    <row r="105" spans="1:14">
      <c r="A105" s="284">
        <v>9</v>
      </c>
      <c r="B105" s="284">
        <v>2081004</v>
      </c>
      <c r="C105" s="284">
        <v>302</v>
      </c>
      <c r="D105" s="284">
        <v>505</v>
      </c>
      <c r="E105" s="720" t="s">
        <v>435</v>
      </c>
      <c r="F105" s="721" t="s">
        <v>743</v>
      </c>
      <c r="G105" s="713">
        <v>1</v>
      </c>
      <c r="H105" s="277">
        <v>0.96</v>
      </c>
      <c r="I105" s="722">
        <f t="shared" si="12"/>
        <v>2.96</v>
      </c>
      <c r="J105" s="722">
        <f t="shared" si="14"/>
        <v>0.96</v>
      </c>
      <c r="K105" s="722"/>
      <c r="L105" s="723">
        <v>2</v>
      </c>
      <c r="M105" s="727"/>
      <c r="N105" s="725" t="s">
        <v>350</v>
      </c>
    </row>
    <row r="106" spans="1:14">
      <c r="A106" s="284">
        <v>10</v>
      </c>
      <c r="B106" s="284">
        <v>2082805</v>
      </c>
      <c r="C106" s="284">
        <v>302</v>
      </c>
      <c r="D106" s="284">
        <v>505</v>
      </c>
      <c r="E106" s="720" t="s">
        <v>381</v>
      </c>
      <c r="F106" s="721" t="s">
        <v>743</v>
      </c>
      <c r="G106" s="713">
        <v>10</v>
      </c>
      <c r="H106" s="277">
        <v>0.96</v>
      </c>
      <c r="I106" s="722">
        <f t="shared" si="12"/>
        <v>11.6</v>
      </c>
      <c r="J106" s="722">
        <f t="shared" si="14"/>
        <v>9.6</v>
      </c>
      <c r="K106" s="722"/>
      <c r="L106" s="723">
        <v>2</v>
      </c>
      <c r="M106" s="727"/>
      <c r="N106" s="725" t="s">
        <v>350</v>
      </c>
    </row>
    <row r="107" spans="1:14">
      <c r="A107" s="284">
        <v>11</v>
      </c>
      <c r="B107" s="284">
        <v>2080903</v>
      </c>
      <c r="C107" s="284">
        <v>302</v>
      </c>
      <c r="D107" s="284">
        <v>505</v>
      </c>
      <c r="E107" s="720" t="s">
        <v>380</v>
      </c>
      <c r="F107" s="721" t="s">
        <v>741</v>
      </c>
      <c r="G107" s="713">
        <v>14</v>
      </c>
      <c r="H107" s="277">
        <v>0.96</v>
      </c>
      <c r="I107" s="722">
        <f t="shared" si="12"/>
        <v>17.44</v>
      </c>
      <c r="J107" s="722">
        <f t="shared" si="14"/>
        <v>13.44</v>
      </c>
      <c r="K107" s="722">
        <v>4</v>
      </c>
      <c r="L107" s="723"/>
      <c r="M107" s="727"/>
      <c r="N107" s="725" t="s">
        <v>350</v>
      </c>
    </row>
    <row r="108" spans="1:14">
      <c r="A108" s="284">
        <v>12</v>
      </c>
      <c r="B108" s="284">
        <v>2081005</v>
      </c>
      <c r="C108" s="284">
        <v>302</v>
      </c>
      <c r="D108" s="284">
        <v>505</v>
      </c>
      <c r="E108" s="720" t="s">
        <v>383</v>
      </c>
      <c r="F108" s="721" t="s">
        <v>743</v>
      </c>
      <c r="G108" s="713">
        <v>3</v>
      </c>
      <c r="H108" s="277">
        <v>0.96</v>
      </c>
      <c r="I108" s="722">
        <f t="shared" si="12"/>
        <v>4.88</v>
      </c>
      <c r="J108" s="722">
        <f t="shared" si="14"/>
        <v>2.88</v>
      </c>
      <c r="K108" s="722"/>
      <c r="L108" s="723">
        <v>2</v>
      </c>
      <c r="M108" s="727"/>
      <c r="N108" s="725" t="s">
        <v>350</v>
      </c>
    </row>
    <row r="109" spans="1:14">
      <c r="A109" s="284">
        <v>13</v>
      </c>
      <c r="B109" s="284">
        <v>2081005</v>
      </c>
      <c r="C109" s="284">
        <v>302</v>
      </c>
      <c r="D109" s="284">
        <v>505</v>
      </c>
      <c r="E109" s="720" t="s">
        <v>766</v>
      </c>
      <c r="F109" s="721" t="s">
        <v>743</v>
      </c>
      <c r="G109" s="713">
        <v>12</v>
      </c>
      <c r="H109" s="277">
        <v>0.96</v>
      </c>
      <c r="I109" s="722">
        <f t="shared" si="12"/>
        <v>11.52</v>
      </c>
      <c r="J109" s="722">
        <f t="shared" si="14"/>
        <v>11.52</v>
      </c>
      <c r="K109" s="722"/>
      <c r="L109" s="723"/>
      <c r="M109" s="724"/>
      <c r="N109" s="725" t="s">
        <v>350</v>
      </c>
    </row>
    <row r="110" spans="1:14">
      <c r="A110" s="284">
        <v>14</v>
      </c>
      <c r="B110" s="284">
        <v>2081101</v>
      </c>
      <c r="C110" s="284">
        <v>302</v>
      </c>
      <c r="D110" s="284">
        <v>502</v>
      </c>
      <c r="E110" s="720" t="s">
        <v>411</v>
      </c>
      <c r="F110" s="721" t="s">
        <v>740</v>
      </c>
      <c r="G110" s="713">
        <v>8</v>
      </c>
      <c r="H110" s="277">
        <v>1.2</v>
      </c>
      <c r="I110" s="722">
        <f t="shared" si="12"/>
        <v>17.6</v>
      </c>
      <c r="J110" s="722">
        <f t="shared" si="14"/>
        <v>9.6</v>
      </c>
      <c r="K110" s="722">
        <v>6</v>
      </c>
      <c r="L110" s="723">
        <v>2</v>
      </c>
      <c r="M110" s="727"/>
      <c r="N110" s="725" t="s">
        <v>350</v>
      </c>
    </row>
    <row r="111" spans="1:14">
      <c r="A111" s="284">
        <v>15</v>
      </c>
      <c r="B111" s="284">
        <v>2081601</v>
      </c>
      <c r="C111" s="284">
        <v>302</v>
      </c>
      <c r="D111" s="284">
        <v>502</v>
      </c>
      <c r="E111" s="720" t="s">
        <v>442</v>
      </c>
      <c r="F111" s="721" t="s">
        <v>741</v>
      </c>
      <c r="G111" s="713">
        <v>7</v>
      </c>
      <c r="H111" s="277">
        <v>0.96</v>
      </c>
      <c r="I111" s="722">
        <f t="shared" si="12"/>
        <v>10.72</v>
      </c>
      <c r="J111" s="722">
        <f t="shared" si="14"/>
        <v>6.72</v>
      </c>
      <c r="K111" s="722">
        <v>2</v>
      </c>
      <c r="L111" s="723">
        <v>2</v>
      </c>
      <c r="M111" s="727"/>
      <c r="N111" s="725" t="s">
        <v>350</v>
      </c>
    </row>
    <row r="112" spans="1:14">
      <c r="A112" s="284">
        <v>16</v>
      </c>
      <c r="B112" s="284">
        <v>2100101</v>
      </c>
      <c r="C112" s="284">
        <v>302</v>
      </c>
      <c r="D112" s="284">
        <v>502</v>
      </c>
      <c r="E112" s="720" t="s">
        <v>402</v>
      </c>
      <c r="F112" s="721" t="s">
        <v>740</v>
      </c>
      <c r="G112" s="713">
        <v>73</v>
      </c>
      <c r="H112" s="277">
        <v>1.2</v>
      </c>
      <c r="I112" s="722">
        <f t="shared" si="12"/>
        <v>101.6</v>
      </c>
      <c r="J112" s="722">
        <f t="shared" si="14"/>
        <v>87.6</v>
      </c>
      <c r="K112" s="722">
        <v>14</v>
      </c>
      <c r="L112" s="723"/>
      <c r="M112" s="728"/>
      <c r="N112" s="725" t="s">
        <v>345</v>
      </c>
    </row>
    <row r="113" spans="1:14">
      <c r="A113" s="284">
        <v>17</v>
      </c>
      <c r="B113" s="284">
        <v>2100716</v>
      </c>
      <c r="C113" s="284">
        <v>302</v>
      </c>
      <c r="D113" s="284">
        <v>502</v>
      </c>
      <c r="E113" s="720" t="s">
        <v>431</v>
      </c>
      <c r="F113" s="721" t="s">
        <v>741</v>
      </c>
      <c r="G113" s="713">
        <v>10</v>
      </c>
      <c r="H113" s="277">
        <v>0.96</v>
      </c>
      <c r="I113" s="722">
        <f t="shared" si="12"/>
        <v>13.6</v>
      </c>
      <c r="J113" s="722">
        <f t="shared" si="14"/>
        <v>9.6</v>
      </c>
      <c r="K113" s="722">
        <v>2</v>
      </c>
      <c r="L113" s="723">
        <v>2</v>
      </c>
      <c r="M113" s="726"/>
      <c r="N113" s="725" t="s">
        <v>350</v>
      </c>
    </row>
    <row r="114" spans="1:14">
      <c r="A114" s="284">
        <v>18</v>
      </c>
      <c r="B114" s="284">
        <v>2050302</v>
      </c>
      <c r="C114" s="284">
        <v>302</v>
      </c>
      <c r="D114" s="284">
        <v>505</v>
      </c>
      <c r="E114" s="720" t="s">
        <v>406</v>
      </c>
      <c r="F114" s="721" t="s">
        <v>740</v>
      </c>
      <c r="G114" s="713">
        <v>8</v>
      </c>
      <c r="H114" s="277">
        <v>1.2</v>
      </c>
      <c r="I114" s="722">
        <f t="shared" si="12"/>
        <v>11.6</v>
      </c>
      <c r="J114" s="722">
        <f t="shared" si="14"/>
        <v>9.6</v>
      </c>
      <c r="K114" s="722"/>
      <c r="L114" s="723">
        <v>2</v>
      </c>
      <c r="M114" s="730"/>
      <c r="N114" s="725" t="s">
        <v>350</v>
      </c>
    </row>
    <row r="115" spans="1:14">
      <c r="A115" s="284">
        <v>19</v>
      </c>
      <c r="B115" s="284">
        <v>2100401</v>
      </c>
      <c r="C115" s="284">
        <v>302</v>
      </c>
      <c r="D115" s="284">
        <v>505</v>
      </c>
      <c r="E115" s="720" t="s">
        <v>405</v>
      </c>
      <c r="F115" s="721" t="s">
        <v>741</v>
      </c>
      <c r="G115" s="713">
        <v>60</v>
      </c>
      <c r="H115" s="277">
        <v>0.96</v>
      </c>
      <c r="I115" s="722">
        <f t="shared" si="12"/>
        <v>63.6</v>
      </c>
      <c r="J115" s="722">
        <f t="shared" si="14"/>
        <v>57.6</v>
      </c>
      <c r="K115" s="722">
        <v>6</v>
      </c>
      <c r="L115" s="723"/>
      <c r="M115" s="727"/>
      <c r="N115" s="725" t="s">
        <v>350</v>
      </c>
    </row>
    <row r="116" spans="1:14">
      <c r="A116" s="284">
        <v>20</v>
      </c>
      <c r="B116" s="284">
        <v>2100402</v>
      </c>
      <c r="C116" s="284">
        <v>302</v>
      </c>
      <c r="D116" s="284">
        <v>502</v>
      </c>
      <c r="E116" s="720" t="s">
        <v>404</v>
      </c>
      <c r="F116" s="721" t="s">
        <v>741</v>
      </c>
      <c r="G116" s="713">
        <v>19</v>
      </c>
      <c r="H116" s="277">
        <v>0.96</v>
      </c>
      <c r="I116" s="722">
        <f t="shared" si="12"/>
        <v>22.24</v>
      </c>
      <c r="J116" s="722">
        <f t="shared" si="14"/>
        <v>18.24</v>
      </c>
      <c r="K116" s="722">
        <v>4</v>
      </c>
      <c r="L116" s="723"/>
      <c r="M116" s="727"/>
      <c r="N116" s="725" t="s">
        <v>354</v>
      </c>
    </row>
    <row r="117" spans="1:14">
      <c r="A117" s="284">
        <v>21</v>
      </c>
      <c r="B117" s="284">
        <v>2100403</v>
      </c>
      <c r="C117" s="284">
        <v>302</v>
      </c>
      <c r="D117" s="284">
        <v>505</v>
      </c>
      <c r="E117" s="720" t="s">
        <v>403</v>
      </c>
      <c r="F117" s="721" t="s">
        <v>741</v>
      </c>
      <c r="G117" s="713">
        <v>51</v>
      </c>
      <c r="H117" s="277">
        <v>0.96</v>
      </c>
      <c r="I117" s="722">
        <f t="shared" si="12"/>
        <v>54.96</v>
      </c>
      <c r="J117" s="722">
        <f t="shared" si="14"/>
        <v>48.96</v>
      </c>
      <c r="K117" s="722">
        <v>6</v>
      </c>
      <c r="L117" s="715"/>
      <c r="M117" s="727"/>
      <c r="N117" s="725" t="s">
        <v>350</v>
      </c>
    </row>
    <row r="118" spans="1:14">
      <c r="A118" s="284">
        <v>22</v>
      </c>
      <c r="B118" s="284">
        <v>21002</v>
      </c>
      <c r="C118" s="284"/>
      <c r="D118" s="284"/>
      <c r="E118" s="581" t="s">
        <v>767</v>
      </c>
      <c r="F118" s="721"/>
      <c r="G118" s="713">
        <v>0</v>
      </c>
      <c r="H118" s="277"/>
      <c r="I118" s="722">
        <f t="shared" si="12"/>
        <v>0</v>
      </c>
      <c r="J118" s="722">
        <f t="shared" si="14"/>
        <v>0</v>
      </c>
      <c r="K118" s="722"/>
      <c r="L118" s="723"/>
      <c r="M118" s="727"/>
      <c r="N118" s="715"/>
    </row>
    <row r="119" spans="1:14">
      <c r="A119" s="709" t="s">
        <v>733</v>
      </c>
      <c r="B119" s="284"/>
      <c r="C119" s="284"/>
      <c r="D119" s="284"/>
      <c r="E119" s="713" t="s">
        <v>768</v>
      </c>
      <c r="F119" s="721"/>
      <c r="G119" s="713">
        <f t="shared" ref="G119:L119" si="15">SUM(G120:G123)</f>
        <v>155</v>
      </c>
      <c r="H119" s="717"/>
      <c r="I119" s="718">
        <f t="shared" si="12"/>
        <v>217.28</v>
      </c>
      <c r="J119" s="717">
        <f t="shared" si="15"/>
        <v>185.28</v>
      </c>
      <c r="K119" s="717">
        <f t="shared" si="15"/>
        <v>30</v>
      </c>
      <c r="L119" s="717">
        <f t="shared" si="15"/>
        <v>2</v>
      </c>
      <c r="M119" s="734"/>
      <c r="N119" s="715"/>
    </row>
    <row r="120" spans="1:14">
      <c r="A120" s="284">
        <v>1</v>
      </c>
      <c r="B120" s="284">
        <v>2150501</v>
      </c>
      <c r="C120" s="284">
        <v>302</v>
      </c>
      <c r="D120" s="284">
        <v>502</v>
      </c>
      <c r="E120" s="720" t="s">
        <v>417</v>
      </c>
      <c r="F120" s="721" t="s">
        <v>740</v>
      </c>
      <c r="G120" s="713">
        <v>34</v>
      </c>
      <c r="H120" s="277">
        <v>1.2</v>
      </c>
      <c r="I120" s="722">
        <f t="shared" si="12"/>
        <v>50.8</v>
      </c>
      <c r="J120" s="722">
        <f t="shared" ref="J120:J123" si="16">G120*H120</f>
        <v>40.8</v>
      </c>
      <c r="K120" s="722">
        <v>10</v>
      </c>
      <c r="L120" s="723"/>
      <c r="M120" s="724"/>
      <c r="N120" s="725" t="s">
        <v>345</v>
      </c>
    </row>
    <row r="121" spans="1:14">
      <c r="A121" s="284">
        <v>2</v>
      </c>
      <c r="B121" s="284">
        <v>2240101</v>
      </c>
      <c r="C121" s="284">
        <v>302</v>
      </c>
      <c r="D121" s="284">
        <v>502</v>
      </c>
      <c r="E121" s="720" t="s">
        <v>408</v>
      </c>
      <c r="F121" s="721" t="s">
        <v>740</v>
      </c>
      <c r="G121" s="713">
        <v>90</v>
      </c>
      <c r="H121" s="277">
        <v>1.2</v>
      </c>
      <c r="I121" s="722">
        <f t="shared" si="12"/>
        <v>120</v>
      </c>
      <c r="J121" s="722">
        <f t="shared" si="16"/>
        <v>108</v>
      </c>
      <c r="K121" s="722">
        <v>12</v>
      </c>
      <c r="L121" s="723"/>
      <c r="M121" s="724"/>
      <c r="N121" s="725" t="s">
        <v>345</v>
      </c>
    </row>
    <row r="122" spans="1:14">
      <c r="A122" s="284">
        <v>3</v>
      </c>
      <c r="B122" s="284">
        <v>2160201</v>
      </c>
      <c r="C122" s="284">
        <v>302</v>
      </c>
      <c r="D122" s="284">
        <v>502</v>
      </c>
      <c r="E122" s="720" t="s">
        <v>413</v>
      </c>
      <c r="F122" s="721" t="s">
        <v>740</v>
      </c>
      <c r="G122" s="713">
        <v>28</v>
      </c>
      <c r="H122" s="277">
        <v>1.2</v>
      </c>
      <c r="I122" s="722">
        <f t="shared" si="12"/>
        <v>37.6</v>
      </c>
      <c r="J122" s="722">
        <f t="shared" si="16"/>
        <v>33.6</v>
      </c>
      <c r="K122" s="722">
        <v>4</v>
      </c>
      <c r="L122" s="723"/>
      <c r="M122" s="724"/>
      <c r="N122" s="725" t="s">
        <v>345</v>
      </c>
    </row>
    <row r="123" spans="1:14">
      <c r="A123" s="284">
        <v>4</v>
      </c>
      <c r="B123" s="284">
        <v>2160201</v>
      </c>
      <c r="C123" s="284">
        <v>302</v>
      </c>
      <c r="D123" s="284">
        <v>505</v>
      </c>
      <c r="E123" s="720" t="s">
        <v>430</v>
      </c>
      <c r="F123" s="721" t="s">
        <v>743</v>
      </c>
      <c r="G123" s="713">
        <v>3</v>
      </c>
      <c r="H123" s="277">
        <v>0.96</v>
      </c>
      <c r="I123" s="722">
        <f t="shared" si="12"/>
        <v>8.88</v>
      </c>
      <c r="J123" s="722">
        <f t="shared" si="16"/>
        <v>2.88</v>
      </c>
      <c r="K123" s="722">
        <v>4</v>
      </c>
      <c r="L123" s="723">
        <v>2</v>
      </c>
      <c r="M123" s="724"/>
      <c r="N123" s="725" t="s">
        <v>350</v>
      </c>
    </row>
    <row r="124" spans="1:14">
      <c r="A124" s="709" t="s">
        <v>733</v>
      </c>
      <c r="B124" s="284"/>
      <c r="C124" s="284"/>
      <c r="D124" s="284"/>
      <c r="E124" s="713" t="s">
        <v>769</v>
      </c>
      <c r="F124" s="721"/>
      <c r="G124" s="713">
        <f t="shared" ref="G124:L124" si="17">G125</f>
        <v>19</v>
      </c>
      <c r="H124" s="717"/>
      <c r="I124" s="718">
        <f t="shared" si="12"/>
        <v>24.8</v>
      </c>
      <c r="J124" s="718">
        <f t="shared" si="17"/>
        <v>22.8</v>
      </c>
      <c r="K124" s="718">
        <f t="shared" si="17"/>
        <v>2</v>
      </c>
      <c r="L124" s="717">
        <f t="shared" si="17"/>
        <v>0</v>
      </c>
      <c r="M124" s="732"/>
      <c r="N124" s="715"/>
    </row>
    <row r="125" spans="1:14">
      <c r="A125" s="284">
        <v>1</v>
      </c>
      <c r="B125" s="284">
        <v>2010301</v>
      </c>
      <c r="C125" s="284">
        <v>302</v>
      </c>
      <c r="D125" s="284">
        <v>505</v>
      </c>
      <c r="E125" s="284" t="s">
        <v>409</v>
      </c>
      <c r="F125" s="721" t="s">
        <v>740</v>
      </c>
      <c r="G125" s="713">
        <v>19</v>
      </c>
      <c r="H125" s="277">
        <v>1.2</v>
      </c>
      <c r="I125" s="722">
        <f t="shared" si="12"/>
        <v>24.8</v>
      </c>
      <c r="J125" s="722">
        <f t="shared" ref="J125:J128" si="18">G125*H125</f>
        <v>22.8</v>
      </c>
      <c r="K125" s="722">
        <v>2</v>
      </c>
      <c r="L125" s="723"/>
      <c r="M125" s="724"/>
      <c r="N125" s="725" t="s">
        <v>354</v>
      </c>
    </row>
    <row r="126" spans="1:14">
      <c r="A126" s="709" t="s">
        <v>733</v>
      </c>
      <c r="B126" s="284"/>
      <c r="C126" s="284"/>
      <c r="D126" s="284"/>
      <c r="E126" s="713" t="s">
        <v>770</v>
      </c>
      <c r="F126" s="721"/>
      <c r="G126" s="713">
        <f>G127+G128</f>
        <v>1988</v>
      </c>
      <c r="H126" s="717"/>
      <c r="I126" s="718">
        <f t="shared" si="12"/>
        <v>3191.79</v>
      </c>
      <c r="J126" s="718">
        <f t="shared" ref="I126:L126" si="19">SUM(J127:J128)</f>
        <v>2327.04</v>
      </c>
      <c r="K126" s="718">
        <f t="shared" si="19"/>
        <v>0</v>
      </c>
      <c r="L126" s="717">
        <f t="shared" si="19"/>
        <v>864.75</v>
      </c>
      <c r="M126" s="724"/>
      <c r="N126" s="715"/>
    </row>
    <row r="127" spans="1:14">
      <c r="A127" s="284">
        <v>1</v>
      </c>
      <c r="B127" s="284">
        <v>2010301</v>
      </c>
      <c r="C127" s="284">
        <v>302</v>
      </c>
      <c r="D127" s="284">
        <v>502</v>
      </c>
      <c r="E127" s="720" t="s">
        <v>771</v>
      </c>
      <c r="F127" s="721" t="s">
        <v>740</v>
      </c>
      <c r="G127" s="713">
        <v>1744</v>
      </c>
      <c r="H127" s="277">
        <v>1.2</v>
      </c>
      <c r="I127" s="722">
        <f t="shared" si="12"/>
        <v>2957.55</v>
      </c>
      <c r="J127" s="722">
        <f t="shared" si="18"/>
        <v>2092.8</v>
      </c>
      <c r="K127" s="722"/>
      <c r="L127" s="723">
        <v>864.75</v>
      </c>
      <c r="M127" s="728"/>
      <c r="N127" s="725" t="s">
        <v>345</v>
      </c>
    </row>
    <row r="128" spans="1:14">
      <c r="A128" s="284">
        <v>2</v>
      </c>
      <c r="B128" s="284">
        <v>2200101</v>
      </c>
      <c r="C128" s="284">
        <v>302</v>
      </c>
      <c r="D128" s="284">
        <v>502</v>
      </c>
      <c r="E128" s="720" t="s">
        <v>772</v>
      </c>
      <c r="F128" s="721" t="s">
        <v>743</v>
      </c>
      <c r="G128" s="713">
        <v>244</v>
      </c>
      <c r="H128" s="277">
        <v>0.96</v>
      </c>
      <c r="I128" s="722">
        <f t="shared" si="12"/>
        <v>234.24</v>
      </c>
      <c r="J128" s="722">
        <f t="shared" si="18"/>
        <v>234.24</v>
      </c>
      <c r="K128" s="722"/>
      <c r="L128" s="723"/>
      <c r="M128" s="724"/>
      <c r="N128" s="725" t="s">
        <v>350</v>
      </c>
    </row>
    <row r="129" spans="5:5">
      <c r="E129" s="735"/>
    </row>
  </sheetData>
  <autoFilter xmlns:etc="http://www.wps.cn/officeDocument/2017/etCustomData" ref="A1:O128" etc:filterBottomFollowUsedRange="0">
    <extLst/>
  </autoFilter>
  <mergeCells count="16">
    <mergeCell ref="D1:E1"/>
    <mergeCell ref="A2:M2"/>
    <mergeCell ref="A3:E3"/>
    <mergeCell ref="F3:H3"/>
    <mergeCell ref="J3:M3"/>
    <mergeCell ref="A4:A6"/>
    <mergeCell ref="B4:B6"/>
    <mergeCell ref="C4:C6"/>
    <mergeCell ref="D4:D6"/>
    <mergeCell ref="E4:E6"/>
    <mergeCell ref="F4:F6"/>
    <mergeCell ref="G4:G6"/>
    <mergeCell ref="H4:H6"/>
    <mergeCell ref="M4:M6"/>
    <mergeCell ref="N4:N6"/>
    <mergeCell ref="I4:L5"/>
  </mergeCells>
  <pageMargins left="0.550694444444444" right="0.511805555555556" top="1" bottom="1" header="0.5" footer="0.5"/>
  <pageSetup paperSize="9" scale="90" firstPageNumber="25" fitToHeight="0" orientation="landscape" useFirstPageNumber="1" horizontalDpi="600"/>
  <headerFooter>
    <oddFooter>&amp;C&amp;12&amp;P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opLeftCell="A17" workbookViewId="0">
      <selection activeCell="E25" sqref="E25"/>
    </sheetView>
  </sheetViews>
  <sheetFormatPr defaultColWidth="10.2857142857143" defaultRowHeight="13.5"/>
  <cols>
    <col min="1" max="1" width="8.51428571428571" style="603" customWidth="1"/>
    <col min="2" max="2" width="13.6761904761905" style="603" customWidth="1"/>
    <col min="3" max="3" width="12" style="603" customWidth="1"/>
    <col min="4" max="4" width="12" style="640" customWidth="1"/>
    <col min="5" max="6" width="12" style="603" customWidth="1"/>
    <col min="7" max="7" width="12" style="605" customWidth="1"/>
    <col min="8" max="9" width="12" style="603" customWidth="1"/>
    <col min="10" max="11" width="12" style="127" customWidth="1"/>
    <col min="12" max="12" width="12" style="603" customWidth="1"/>
    <col min="13" max="16384" width="10.2857142857143" style="641"/>
  </cols>
  <sheetData>
    <row r="1" s="638" customFormat="1" ht="15.95" customHeight="1" spans="1:12">
      <c r="A1" s="642" t="s">
        <v>773</v>
      </c>
      <c r="B1" s="642"/>
      <c r="C1" s="643"/>
      <c r="D1" s="644"/>
      <c r="E1" s="645"/>
      <c r="F1" s="645"/>
      <c r="G1" s="646"/>
      <c r="H1" s="647"/>
      <c r="I1" s="648"/>
      <c r="J1" s="649"/>
      <c r="K1" s="649"/>
      <c r="L1" s="648"/>
    </row>
    <row r="2" s="638" customFormat="1" ht="24" customHeight="1" spans="1:12">
      <c r="A2" s="650" t="s">
        <v>774</v>
      </c>
      <c r="B2" s="650"/>
      <c r="C2" s="650"/>
      <c r="D2" s="650"/>
      <c r="E2" s="650"/>
      <c r="F2" s="650"/>
      <c r="G2" s="650"/>
      <c r="H2" s="650"/>
      <c r="I2" s="650"/>
      <c r="J2" s="651"/>
      <c r="K2" s="651"/>
      <c r="L2" s="650"/>
    </row>
    <row r="3" s="638" customFormat="1" ht="15.95" customHeight="1" spans="1:12">
      <c r="A3" s="652" t="s">
        <v>78</v>
      </c>
      <c r="B3" s="653"/>
      <c r="C3" s="654"/>
      <c r="D3" s="655"/>
      <c r="E3" s="656"/>
      <c r="F3" s="656"/>
      <c r="G3" s="656"/>
      <c r="H3" s="654"/>
      <c r="I3" s="656"/>
      <c r="J3" s="657"/>
      <c r="K3" s="657"/>
      <c r="L3" s="658" t="s">
        <v>328</v>
      </c>
    </row>
    <row r="4" s="638" customFormat="1" ht="23" customHeight="1" spans="1:12">
      <c r="A4" s="659" t="s">
        <v>79</v>
      </c>
      <c r="B4" s="660" t="s">
        <v>775</v>
      </c>
      <c r="C4" s="661" t="s">
        <v>776</v>
      </c>
      <c r="D4" s="662" t="s">
        <v>82</v>
      </c>
      <c r="E4" s="662"/>
      <c r="F4" s="662"/>
      <c r="G4" s="662"/>
      <c r="H4" s="662"/>
      <c r="I4" s="662"/>
      <c r="J4" s="663"/>
      <c r="K4" s="663"/>
      <c r="L4" s="662"/>
    </row>
    <row r="5" s="638" customFormat="1" ht="27.75" customHeight="1" spans="1:12">
      <c r="A5" s="659"/>
      <c r="B5" s="660"/>
      <c r="C5" s="664"/>
      <c r="D5" s="665" t="s">
        <v>283</v>
      </c>
      <c r="E5" s="666" t="s">
        <v>777</v>
      </c>
      <c r="F5" s="666"/>
      <c r="G5" s="666"/>
      <c r="H5" s="667" t="s">
        <v>778</v>
      </c>
      <c r="I5" s="668"/>
      <c r="J5" s="669" t="s">
        <v>779</v>
      </c>
      <c r="K5" s="670"/>
      <c r="L5" s="671" t="s">
        <v>780</v>
      </c>
    </row>
    <row r="6" s="638" customFormat="1" ht="39" customHeight="1" spans="1:12">
      <c r="A6" s="659"/>
      <c r="B6" s="660"/>
      <c r="C6" s="672"/>
      <c r="D6" s="673"/>
      <c r="E6" s="659" t="s">
        <v>781</v>
      </c>
      <c r="F6" s="666" t="s">
        <v>777</v>
      </c>
      <c r="G6" s="666" t="s">
        <v>782</v>
      </c>
      <c r="H6" s="660" t="s">
        <v>783</v>
      </c>
      <c r="I6" s="659" t="s">
        <v>288</v>
      </c>
      <c r="J6" s="674" t="s">
        <v>784</v>
      </c>
      <c r="K6" s="675" t="s">
        <v>288</v>
      </c>
      <c r="L6" s="676" t="s">
        <v>288</v>
      </c>
    </row>
    <row r="7" s="639" customFormat="1" ht="24" customHeight="1" spans="1:12">
      <c r="A7" s="677"/>
      <c r="B7" s="677" t="s">
        <v>283</v>
      </c>
      <c r="C7" s="678">
        <f>SUM(C8:C32)</f>
        <v>2691</v>
      </c>
      <c r="D7" s="678">
        <f t="shared" ref="D7:D32" si="0">E7+I7+K7+L7</f>
        <v>2957.55</v>
      </c>
      <c r="E7" s="678">
        <f>F7+G7</f>
        <v>750</v>
      </c>
      <c r="F7" s="678">
        <f>SUM(F8:F32)</f>
        <v>500</v>
      </c>
      <c r="G7" s="678">
        <v>250</v>
      </c>
      <c r="H7" s="679">
        <f>SUM(H8:H32)</f>
        <v>1744</v>
      </c>
      <c r="I7" s="678">
        <f>SUM(I8:I32)</f>
        <v>2092.8</v>
      </c>
      <c r="J7" s="680">
        <f>SUM(J8:J32)</f>
        <v>37</v>
      </c>
      <c r="K7" s="680">
        <f t="shared" ref="K7:K32" si="1">J7*1.75</f>
        <v>64.75</v>
      </c>
      <c r="L7" s="681">
        <f>SUM(L8:L32)</f>
        <v>50</v>
      </c>
    </row>
    <row r="8" s="638" customFormat="1" ht="24" customHeight="1" spans="1:12">
      <c r="A8" s="616">
        <v>1</v>
      </c>
      <c r="B8" s="616" t="s">
        <v>470</v>
      </c>
      <c r="C8" s="682">
        <v>191.67</v>
      </c>
      <c r="D8" s="683">
        <f t="shared" si="0"/>
        <v>189.2</v>
      </c>
      <c r="E8" s="683">
        <f t="shared" ref="E8:E32" si="2">F8+G8</f>
        <v>30</v>
      </c>
      <c r="F8" s="683">
        <v>20</v>
      </c>
      <c r="G8" s="683">
        <v>10</v>
      </c>
      <c r="H8" s="635">
        <v>131</v>
      </c>
      <c r="I8" s="683">
        <f>H8*1.2</f>
        <v>157.2</v>
      </c>
      <c r="J8" s="684">
        <v>0</v>
      </c>
      <c r="K8" s="684">
        <f t="shared" si="1"/>
        <v>0</v>
      </c>
      <c r="L8" s="685">
        <v>2</v>
      </c>
    </row>
    <row r="9" s="638" customFormat="1" ht="24" customHeight="1" spans="1:12">
      <c r="A9" s="616">
        <v>2</v>
      </c>
      <c r="B9" s="616" t="s">
        <v>469</v>
      </c>
      <c r="C9" s="682">
        <v>90.61</v>
      </c>
      <c r="D9" s="683">
        <f t="shared" si="0"/>
        <v>114.7</v>
      </c>
      <c r="E9" s="683">
        <f t="shared" si="2"/>
        <v>30</v>
      </c>
      <c r="F9" s="683">
        <v>20</v>
      </c>
      <c r="G9" s="683">
        <v>10</v>
      </c>
      <c r="H9" s="635">
        <v>66</v>
      </c>
      <c r="I9" s="683">
        <f t="shared" ref="I9:I32" si="3">H9*1.2</f>
        <v>79.2</v>
      </c>
      <c r="J9" s="684">
        <v>2</v>
      </c>
      <c r="K9" s="684">
        <f t="shared" si="1"/>
        <v>3.5</v>
      </c>
      <c r="L9" s="685">
        <v>2</v>
      </c>
    </row>
    <row r="10" s="638" customFormat="1" ht="24" customHeight="1" spans="1:12">
      <c r="A10" s="616">
        <v>3</v>
      </c>
      <c r="B10" s="616" t="s">
        <v>468</v>
      </c>
      <c r="C10" s="682">
        <v>135.75</v>
      </c>
      <c r="D10" s="683">
        <f t="shared" si="0"/>
        <v>163.9</v>
      </c>
      <c r="E10" s="683">
        <f t="shared" si="2"/>
        <v>30</v>
      </c>
      <c r="F10" s="683">
        <v>20</v>
      </c>
      <c r="G10" s="683">
        <v>10</v>
      </c>
      <c r="H10" s="635">
        <v>107</v>
      </c>
      <c r="I10" s="683">
        <f t="shared" si="3"/>
        <v>128.4</v>
      </c>
      <c r="J10" s="684">
        <v>2</v>
      </c>
      <c r="K10" s="684">
        <f t="shared" si="1"/>
        <v>3.5</v>
      </c>
      <c r="L10" s="685">
        <v>2</v>
      </c>
    </row>
    <row r="11" s="638" customFormat="1" ht="24" customHeight="1" spans="1:12">
      <c r="A11" s="616">
        <v>4</v>
      </c>
      <c r="B11" s="616" t="s">
        <v>472</v>
      </c>
      <c r="C11" s="682">
        <v>113.44</v>
      </c>
      <c r="D11" s="683">
        <f t="shared" si="0"/>
        <v>124.3</v>
      </c>
      <c r="E11" s="683">
        <f t="shared" si="2"/>
        <v>30</v>
      </c>
      <c r="F11" s="683">
        <v>20</v>
      </c>
      <c r="G11" s="683">
        <v>10</v>
      </c>
      <c r="H11" s="635">
        <v>74</v>
      </c>
      <c r="I11" s="683">
        <f t="shared" si="3"/>
        <v>88.8</v>
      </c>
      <c r="J11" s="684">
        <v>2</v>
      </c>
      <c r="K11" s="684">
        <f t="shared" si="1"/>
        <v>3.5</v>
      </c>
      <c r="L11" s="685">
        <v>2</v>
      </c>
    </row>
    <row r="12" s="638" customFormat="1" ht="24" customHeight="1" spans="1:12">
      <c r="A12" s="616">
        <v>5</v>
      </c>
      <c r="B12" s="616" t="s">
        <v>474</v>
      </c>
      <c r="C12" s="682">
        <v>90.42</v>
      </c>
      <c r="D12" s="683">
        <f t="shared" si="0"/>
        <v>92.55</v>
      </c>
      <c r="E12" s="683">
        <f t="shared" si="2"/>
        <v>30</v>
      </c>
      <c r="F12" s="683">
        <v>20</v>
      </c>
      <c r="G12" s="683">
        <v>10</v>
      </c>
      <c r="H12" s="635">
        <v>49</v>
      </c>
      <c r="I12" s="683">
        <f t="shared" si="3"/>
        <v>58.8</v>
      </c>
      <c r="J12" s="684">
        <v>1</v>
      </c>
      <c r="K12" s="684">
        <f t="shared" si="1"/>
        <v>1.75</v>
      </c>
      <c r="L12" s="685">
        <v>2</v>
      </c>
    </row>
    <row r="13" s="638" customFormat="1" ht="24" customHeight="1" spans="1:12">
      <c r="A13" s="616">
        <v>6</v>
      </c>
      <c r="B13" s="616" t="s">
        <v>477</v>
      </c>
      <c r="C13" s="682">
        <v>82.62</v>
      </c>
      <c r="D13" s="683">
        <f t="shared" si="0"/>
        <v>87.1</v>
      </c>
      <c r="E13" s="683">
        <f t="shared" si="2"/>
        <v>30</v>
      </c>
      <c r="F13" s="683">
        <v>20</v>
      </c>
      <c r="G13" s="683">
        <v>10</v>
      </c>
      <c r="H13" s="635">
        <v>43</v>
      </c>
      <c r="I13" s="683">
        <f t="shared" si="3"/>
        <v>51.6</v>
      </c>
      <c r="J13" s="684">
        <v>2</v>
      </c>
      <c r="K13" s="684">
        <f t="shared" si="1"/>
        <v>3.5</v>
      </c>
      <c r="L13" s="685">
        <v>2</v>
      </c>
    </row>
    <row r="14" s="638" customFormat="1" ht="24" customHeight="1" spans="1:12">
      <c r="A14" s="616">
        <v>7</v>
      </c>
      <c r="B14" s="616" t="s">
        <v>483</v>
      </c>
      <c r="C14" s="682">
        <v>123.62</v>
      </c>
      <c r="D14" s="683">
        <f t="shared" si="0"/>
        <v>148.3</v>
      </c>
      <c r="E14" s="683">
        <f t="shared" si="2"/>
        <v>30</v>
      </c>
      <c r="F14" s="683">
        <v>20</v>
      </c>
      <c r="G14" s="683">
        <v>10</v>
      </c>
      <c r="H14" s="635">
        <v>94</v>
      </c>
      <c r="I14" s="683">
        <f t="shared" si="3"/>
        <v>112.8</v>
      </c>
      <c r="J14" s="684">
        <v>2</v>
      </c>
      <c r="K14" s="684">
        <f t="shared" si="1"/>
        <v>3.5</v>
      </c>
      <c r="L14" s="685">
        <v>2</v>
      </c>
    </row>
    <row r="15" s="638" customFormat="1" ht="24" customHeight="1" spans="1:12">
      <c r="A15" s="616">
        <v>8</v>
      </c>
      <c r="B15" s="616" t="s">
        <v>485</v>
      </c>
      <c r="C15" s="682">
        <v>103.74</v>
      </c>
      <c r="D15" s="683">
        <f t="shared" si="0"/>
        <v>112.95</v>
      </c>
      <c r="E15" s="683">
        <f t="shared" si="2"/>
        <v>30</v>
      </c>
      <c r="F15" s="683">
        <v>20</v>
      </c>
      <c r="G15" s="683">
        <v>10</v>
      </c>
      <c r="H15" s="635">
        <v>66</v>
      </c>
      <c r="I15" s="683">
        <f t="shared" si="3"/>
        <v>79.2</v>
      </c>
      <c r="J15" s="684">
        <v>1</v>
      </c>
      <c r="K15" s="684">
        <f t="shared" si="1"/>
        <v>1.75</v>
      </c>
      <c r="L15" s="685">
        <v>2</v>
      </c>
    </row>
    <row r="16" s="638" customFormat="1" ht="24" customHeight="1" spans="1:12">
      <c r="A16" s="616">
        <v>9</v>
      </c>
      <c r="B16" s="616" t="s">
        <v>487</v>
      </c>
      <c r="C16" s="682">
        <v>125.37</v>
      </c>
      <c r="D16" s="683">
        <f t="shared" si="0"/>
        <v>147.1</v>
      </c>
      <c r="E16" s="683">
        <f t="shared" si="2"/>
        <v>30</v>
      </c>
      <c r="F16" s="683">
        <v>20</v>
      </c>
      <c r="G16" s="683">
        <v>10</v>
      </c>
      <c r="H16" s="635">
        <v>93</v>
      </c>
      <c r="I16" s="683">
        <f t="shared" si="3"/>
        <v>111.6</v>
      </c>
      <c r="J16" s="684">
        <v>2</v>
      </c>
      <c r="K16" s="684">
        <f t="shared" si="1"/>
        <v>3.5</v>
      </c>
      <c r="L16" s="685">
        <v>2</v>
      </c>
    </row>
    <row r="17" s="638" customFormat="1" ht="24" customHeight="1" spans="1:12">
      <c r="A17" s="616">
        <v>10</v>
      </c>
      <c r="B17" s="616" t="s">
        <v>489</v>
      </c>
      <c r="C17" s="682">
        <v>89.31</v>
      </c>
      <c r="D17" s="683">
        <f t="shared" si="0"/>
        <v>90.15</v>
      </c>
      <c r="E17" s="683">
        <f t="shared" si="2"/>
        <v>30</v>
      </c>
      <c r="F17" s="683">
        <v>20</v>
      </c>
      <c r="G17" s="683">
        <v>10</v>
      </c>
      <c r="H17" s="635">
        <v>47</v>
      </c>
      <c r="I17" s="683">
        <f t="shared" si="3"/>
        <v>56.4</v>
      </c>
      <c r="J17" s="684">
        <v>1</v>
      </c>
      <c r="K17" s="684">
        <f t="shared" si="1"/>
        <v>1.75</v>
      </c>
      <c r="L17" s="685">
        <v>2</v>
      </c>
    </row>
    <row r="18" s="638" customFormat="1" ht="24" customHeight="1" spans="1:12">
      <c r="A18" s="616">
        <v>11</v>
      </c>
      <c r="B18" s="616" t="s">
        <v>491</v>
      </c>
      <c r="C18" s="682">
        <v>123.69</v>
      </c>
      <c r="D18" s="683">
        <f t="shared" si="0"/>
        <v>141.1</v>
      </c>
      <c r="E18" s="683">
        <f t="shared" si="2"/>
        <v>30</v>
      </c>
      <c r="F18" s="683">
        <v>20</v>
      </c>
      <c r="G18" s="683">
        <v>10</v>
      </c>
      <c r="H18" s="635">
        <v>88</v>
      </c>
      <c r="I18" s="683">
        <f t="shared" si="3"/>
        <v>105.6</v>
      </c>
      <c r="J18" s="684">
        <v>2</v>
      </c>
      <c r="K18" s="684">
        <f t="shared" si="1"/>
        <v>3.5</v>
      </c>
      <c r="L18" s="685">
        <v>2</v>
      </c>
    </row>
    <row r="19" s="638" customFormat="1" ht="24" customHeight="1" spans="1:12">
      <c r="A19" s="616">
        <v>12</v>
      </c>
      <c r="B19" s="616" t="s">
        <v>479</v>
      </c>
      <c r="C19" s="682">
        <v>132.21</v>
      </c>
      <c r="D19" s="683">
        <f t="shared" si="0"/>
        <v>151.9</v>
      </c>
      <c r="E19" s="683">
        <f t="shared" si="2"/>
        <v>30</v>
      </c>
      <c r="F19" s="683">
        <v>20</v>
      </c>
      <c r="G19" s="683">
        <v>10</v>
      </c>
      <c r="H19" s="635">
        <v>97</v>
      </c>
      <c r="I19" s="683">
        <f t="shared" si="3"/>
        <v>116.4</v>
      </c>
      <c r="J19" s="684">
        <v>2</v>
      </c>
      <c r="K19" s="684">
        <f t="shared" si="1"/>
        <v>3.5</v>
      </c>
      <c r="L19" s="685">
        <v>2</v>
      </c>
    </row>
    <row r="20" s="638" customFormat="1" ht="24" customHeight="1" spans="1:12">
      <c r="A20" s="616">
        <v>13</v>
      </c>
      <c r="B20" s="616" t="s">
        <v>481</v>
      </c>
      <c r="C20" s="682">
        <v>121.74</v>
      </c>
      <c r="D20" s="683">
        <f t="shared" si="0"/>
        <v>143.5</v>
      </c>
      <c r="E20" s="683">
        <f t="shared" si="2"/>
        <v>30</v>
      </c>
      <c r="F20" s="683">
        <v>20</v>
      </c>
      <c r="G20" s="683">
        <v>10</v>
      </c>
      <c r="H20" s="635">
        <v>90</v>
      </c>
      <c r="I20" s="683">
        <f t="shared" si="3"/>
        <v>108</v>
      </c>
      <c r="J20" s="684">
        <v>2</v>
      </c>
      <c r="K20" s="684">
        <f t="shared" si="1"/>
        <v>3.5</v>
      </c>
      <c r="L20" s="685">
        <v>2</v>
      </c>
    </row>
    <row r="21" s="638" customFormat="1" ht="24" customHeight="1" spans="1:12">
      <c r="A21" s="616">
        <v>14</v>
      </c>
      <c r="B21" s="616" t="s">
        <v>493</v>
      </c>
      <c r="C21" s="682">
        <v>108.58</v>
      </c>
      <c r="D21" s="683">
        <f t="shared" si="0"/>
        <v>120.8</v>
      </c>
      <c r="E21" s="683">
        <f t="shared" si="2"/>
        <v>30</v>
      </c>
      <c r="F21" s="683">
        <v>20</v>
      </c>
      <c r="G21" s="683">
        <v>10</v>
      </c>
      <c r="H21" s="635">
        <v>74</v>
      </c>
      <c r="I21" s="683">
        <f t="shared" si="3"/>
        <v>88.8</v>
      </c>
      <c r="J21" s="684">
        <v>0</v>
      </c>
      <c r="K21" s="684">
        <f t="shared" si="1"/>
        <v>0</v>
      </c>
      <c r="L21" s="685">
        <v>2</v>
      </c>
    </row>
    <row r="22" s="638" customFormat="1" ht="24" customHeight="1" spans="1:12">
      <c r="A22" s="616">
        <v>15</v>
      </c>
      <c r="B22" s="616" t="s">
        <v>499</v>
      </c>
      <c r="C22" s="682">
        <v>78.29</v>
      </c>
      <c r="D22" s="683">
        <f t="shared" si="0"/>
        <v>79.35</v>
      </c>
      <c r="E22" s="683">
        <f t="shared" si="2"/>
        <v>30</v>
      </c>
      <c r="F22" s="683">
        <v>20</v>
      </c>
      <c r="G22" s="683">
        <v>10</v>
      </c>
      <c r="H22" s="635">
        <v>38</v>
      </c>
      <c r="I22" s="683">
        <f t="shared" si="3"/>
        <v>45.6</v>
      </c>
      <c r="J22" s="684">
        <v>1</v>
      </c>
      <c r="K22" s="684">
        <f t="shared" si="1"/>
        <v>1.75</v>
      </c>
      <c r="L22" s="685">
        <v>2</v>
      </c>
    </row>
    <row r="23" s="638" customFormat="1" ht="24" customHeight="1" spans="1:12">
      <c r="A23" s="616">
        <v>16</v>
      </c>
      <c r="B23" s="616" t="s">
        <v>495</v>
      </c>
      <c r="C23" s="682">
        <v>87.84</v>
      </c>
      <c r="D23" s="683">
        <f t="shared" si="0"/>
        <v>116.55</v>
      </c>
      <c r="E23" s="683">
        <f t="shared" si="2"/>
        <v>30</v>
      </c>
      <c r="F23" s="683">
        <v>20</v>
      </c>
      <c r="G23" s="683">
        <v>10</v>
      </c>
      <c r="H23" s="635">
        <v>69</v>
      </c>
      <c r="I23" s="683">
        <f t="shared" si="3"/>
        <v>82.8</v>
      </c>
      <c r="J23" s="684">
        <v>1</v>
      </c>
      <c r="K23" s="684">
        <f t="shared" si="1"/>
        <v>1.75</v>
      </c>
      <c r="L23" s="685">
        <v>2</v>
      </c>
    </row>
    <row r="24" s="638" customFormat="1" ht="24" customHeight="1" spans="1:12">
      <c r="A24" s="616">
        <v>17</v>
      </c>
      <c r="B24" s="616" t="s">
        <v>497</v>
      </c>
      <c r="C24" s="682">
        <v>89.9</v>
      </c>
      <c r="D24" s="683">
        <f t="shared" si="0"/>
        <v>91.9</v>
      </c>
      <c r="E24" s="683">
        <f t="shared" si="2"/>
        <v>30</v>
      </c>
      <c r="F24" s="683">
        <v>20</v>
      </c>
      <c r="G24" s="683">
        <v>10</v>
      </c>
      <c r="H24" s="635">
        <v>47</v>
      </c>
      <c r="I24" s="683">
        <f t="shared" si="3"/>
        <v>56.4</v>
      </c>
      <c r="J24" s="684">
        <v>2</v>
      </c>
      <c r="K24" s="684">
        <f t="shared" si="1"/>
        <v>3.5</v>
      </c>
      <c r="L24" s="685">
        <v>2</v>
      </c>
    </row>
    <row r="25" s="638" customFormat="1" ht="24" customHeight="1" spans="1:12">
      <c r="A25" s="616">
        <v>18</v>
      </c>
      <c r="B25" s="616" t="s">
        <v>501</v>
      </c>
      <c r="C25" s="682">
        <v>85.16</v>
      </c>
      <c r="D25" s="683">
        <f t="shared" si="0"/>
        <v>93.1</v>
      </c>
      <c r="E25" s="683">
        <f t="shared" si="2"/>
        <v>30</v>
      </c>
      <c r="F25" s="683">
        <v>20</v>
      </c>
      <c r="G25" s="683">
        <v>10</v>
      </c>
      <c r="H25" s="635">
        <v>48</v>
      </c>
      <c r="I25" s="683">
        <f t="shared" si="3"/>
        <v>57.6</v>
      </c>
      <c r="J25" s="684">
        <v>2</v>
      </c>
      <c r="K25" s="684">
        <f t="shared" si="1"/>
        <v>3.5</v>
      </c>
      <c r="L25" s="685">
        <v>2</v>
      </c>
    </row>
    <row r="26" s="638" customFormat="1" ht="24" customHeight="1" spans="1:12">
      <c r="A26" s="616">
        <v>19</v>
      </c>
      <c r="B26" s="616" t="s">
        <v>503</v>
      </c>
      <c r="C26" s="682">
        <v>84.01</v>
      </c>
      <c r="D26" s="683">
        <f t="shared" si="0"/>
        <v>82.95</v>
      </c>
      <c r="E26" s="683">
        <f t="shared" si="2"/>
        <v>30</v>
      </c>
      <c r="F26" s="683">
        <v>20</v>
      </c>
      <c r="G26" s="683">
        <v>10</v>
      </c>
      <c r="H26" s="635">
        <v>41</v>
      </c>
      <c r="I26" s="683">
        <f t="shared" si="3"/>
        <v>49.2</v>
      </c>
      <c r="J26" s="684">
        <v>1</v>
      </c>
      <c r="K26" s="684">
        <f t="shared" si="1"/>
        <v>1.75</v>
      </c>
      <c r="L26" s="685">
        <v>2</v>
      </c>
    </row>
    <row r="27" s="638" customFormat="1" ht="24" customHeight="1" spans="1:12">
      <c r="A27" s="616">
        <v>20</v>
      </c>
      <c r="B27" s="616" t="s">
        <v>505</v>
      </c>
      <c r="C27" s="682">
        <v>88.93</v>
      </c>
      <c r="D27" s="683">
        <f t="shared" si="0"/>
        <v>90.15</v>
      </c>
      <c r="E27" s="683">
        <f t="shared" si="2"/>
        <v>30</v>
      </c>
      <c r="F27" s="683">
        <v>20</v>
      </c>
      <c r="G27" s="683">
        <v>10</v>
      </c>
      <c r="H27" s="635">
        <v>47</v>
      </c>
      <c r="I27" s="683">
        <f t="shared" si="3"/>
        <v>56.4</v>
      </c>
      <c r="J27" s="684">
        <v>1</v>
      </c>
      <c r="K27" s="684">
        <f t="shared" si="1"/>
        <v>1.75</v>
      </c>
      <c r="L27" s="685">
        <v>2</v>
      </c>
    </row>
    <row r="28" s="638" customFormat="1" ht="24" customHeight="1" spans="1:12">
      <c r="A28" s="616">
        <v>21</v>
      </c>
      <c r="B28" s="616" t="s">
        <v>507</v>
      </c>
      <c r="C28" s="682">
        <v>99.85</v>
      </c>
      <c r="D28" s="683">
        <f t="shared" si="0"/>
        <v>117.1</v>
      </c>
      <c r="E28" s="683">
        <f t="shared" si="2"/>
        <v>30</v>
      </c>
      <c r="F28" s="683">
        <v>20</v>
      </c>
      <c r="G28" s="683">
        <v>10</v>
      </c>
      <c r="H28" s="635">
        <v>68</v>
      </c>
      <c r="I28" s="683">
        <f t="shared" si="3"/>
        <v>81.6</v>
      </c>
      <c r="J28" s="684">
        <v>2</v>
      </c>
      <c r="K28" s="684">
        <f t="shared" si="1"/>
        <v>3.5</v>
      </c>
      <c r="L28" s="685">
        <v>2</v>
      </c>
    </row>
    <row r="29" s="638" customFormat="1" ht="24" customHeight="1" spans="1:12">
      <c r="A29" s="616">
        <v>22</v>
      </c>
      <c r="B29" s="616" t="s">
        <v>511</v>
      </c>
      <c r="C29" s="682">
        <v>109.35</v>
      </c>
      <c r="D29" s="683">
        <f t="shared" si="0"/>
        <v>113.5</v>
      </c>
      <c r="E29" s="683">
        <f t="shared" si="2"/>
        <v>30</v>
      </c>
      <c r="F29" s="683">
        <v>20</v>
      </c>
      <c r="G29" s="683">
        <v>10</v>
      </c>
      <c r="H29" s="635">
        <v>65</v>
      </c>
      <c r="I29" s="683">
        <f t="shared" si="3"/>
        <v>78</v>
      </c>
      <c r="J29" s="684">
        <v>2</v>
      </c>
      <c r="K29" s="684">
        <f t="shared" si="1"/>
        <v>3.5</v>
      </c>
      <c r="L29" s="685">
        <v>2</v>
      </c>
    </row>
    <row r="30" s="638" customFormat="1" ht="24" customHeight="1" spans="1:12">
      <c r="A30" s="616">
        <v>23</v>
      </c>
      <c r="B30" s="616" t="s">
        <v>509</v>
      </c>
      <c r="C30" s="682">
        <v>151.95</v>
      </c>
      <c r="D30" s="683">
        <f t="shared" si="0"/>
        <v>156.7</v>
      </c>
      <c r="E30" s="683">
        <f t="shared" si="2"/>
        <v>30</v>
      </c>
      <c r="F30" s="683">
        <v>20</v>
      </c>
      <c r="G30" s="683">
        <v>10</v>
      </c>
      <c r="H30" s="635">
        <v>101</v>
      </c>
      <c r="I30" s="683">
        <f t="shared" si="3"/>
        <v>121.2</v>
      </c>
      <c r="J30" s="684">
        <v>2</v>
      </c>
      <c r="K30" s="684">
        <f t="shared" si="1"/>
        <v>3.5</v>
      </c>
      <c r="L30" s="685">
        <v>2</v>
      </c>
    </row>
    <row r="31" s="638" customFormat="1" ht="24" customHeight="1" spans="1:12">
      <c r="A31" s="616">
        <v>24</v>
      </c>
      <c r="B31" s="616" t="s">
        <v>515</v>
      </c>
      <c r="C31" s="682">
        <v>100.14</v>
      </c>
      <c r="D31" s="683">
        <f t="shared" si="0"/>
        <v>98.55</v>
      </c>
      <c r="E31" s="683">
        <f t="shared" si="2"/>
        <v>30</v>
      </c>
      <c r="F31" s="683">
        <v>20</v>
      </c>
      <c r="G31" s="683">
        <v>10</v>
      </c>
      <c r="H31" s="635">
        <v>54</v>
      </c>
      <c r="I31" s="683">
        <f t="shared" si="3"/>
        <v>64.8</v>
      </c>
      <c r="J31" s="684">
        <v>1</v>
      </c>
      <c r="K31" s="684">
        <f t="shared" si="1"/>
        <v>1.75</v>
      </c>
      <c r="L31" s="685">
        <v>2</v>
      </c>
    </row>
    <row r="32" s="638" customFormat="1" ht="24" customHeight="1" spans="1:12">
      <c r="A32" s="616">
        <v>25</v>
      </c>
      <c r="B32" s="616" t="s">
        <v>513</v>
      </c>
      <c r="C32" s="682">
        <v>82.81</v>
      </c>
      <c r="D32" s="683">
        <f t="shared" si="0"/>
        <v>90.15</v>
      </c>
      <c r="E32" s="683">
        <f t="shared" si="2"/>
        <v>30</v>
      </c>
      <c r="F32" s="683">
        <v>20</v>
      </c>
      <c r="G32" s="683">
        <v>10</v>
      </c>
      <c r="H32" s="635">
        <v>47</v>
      </c>
      <c r="I32" s="683">
        <f t="shared" si="3"/>
        <v>56.4</v>
      </c>
      <c r="J32" s="684">
        <v>1</v>
      </c>
      <c r="K32" s="684">
        <f t="shared" si="1"/>
        <v>1.75</v>
      </c>
      <c r="L32" s="685">
        <v>2</v>
      </c>
    </row>
    <row r="33" s="638" customFormat="1" ht="50" customHeight="1" spans="1:12">
      <c r="A33" s="686" t="s">
        <v>785</v>
      </c>
      <c r="B33" s="687"/>
      <c r="C33" s="687"/>
      <c r="D33" s="687"/>
      <c r="E33" s="687"/>
      <c r="F33" s="687"/>
      <c r="G33" s="687"/>
      <c r="H33" s="687"/>
      <c r="I33" s="687"/>
      <c r="J33" s="688"/>
      <c r="K33" s="688"/>
      <c r="L33" s="687"/>
    </row>
    <row r="34" s="638" customFormat="1" ht="35.1" customHeight="1" spans="1:12">
      <c r="B34" s="689"/>
      <c r="C34" s="690"/>
      <c r="D34" s="690"/>
      <c r="E34" s="690"/>
      <c r="F34" s="690"/>
      <c r="G34" s="690"/>
      <c r="H34" s="690"/>
      <c r="I34" s="690"/>
      <c r="J34" s="691"/>
      <c r="K34" s="691"/>
      <c r="L34" s="690"/>
    </row>
  </sheetData>
  <autoFilter xmlns:etc="http://www.wps.cn/officeDocument/2017/etCustomData" ref="A1:L34" etc:filterBottomFollowUsedRange="0">
    <extLst/>
  </autoFilter>
  <mergeCells count="11">
    <mergeCell ref="A2:L2"/>
    <mergeCell ref="D4:L4"/>
    <mergeCell ref="E5:G5"/>
    <mergeCell ref="H5:I5"/>
    <mergeCell ref="J5:K5"/>
    <mergeCell ref="A33:L33"/>
    <mergeCell ref="B34:L34"/>
    <mergeCell ref="A4:A6"/>
    <mergeCell ref="B4:B6"/>
    <mergeCell ref="C4:C6"/>
    <mergeCell ref="D5:D6"/>
  </mergeCells>
  <pageMargins left="0.66875" right="0.511805555555556" top="1" bottom="0.747916666666667" header="0.5" footer="0.5"/>
  <pageSetup paperSize="9" scale="96" firstPageNumber="30" fitToHeight="0" orientation="landscape" useFirstPageNumber="1" horizontalDpi="600"/>
  <headerFooter>
    <oddFooter>&amp;C&amp;12&amp;P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selection activeCell="E9" sqref="E9"/>
    </sheetView>
  </sheetViews>
  <sheetFormatPr defaultColWidth="10.2857142857143" defaultRowHeight="13.5"/>
  <cols>
    <col min="1" max="1" width="5.28571428571429" style="127" customWidth="1"/>
    <col min="2" max="4" width="14.7142857142857" style="127" customWidth="1"/>
    <col min="5" max="5" width="30.2857142857143" style="127" customWidth="1"/>
    <col min="6" max="6" width="6.42857142857143" style="604" customWidth="1"/>
    <col min="7" max="7" width="6.42857142857143" style="127" customWidth="1"/>
    <col min="8" max="8" width="8.42857142857143" style="127" customWidth="1"/>
    <col min="9" max="9" width="9.85714285714286" style="605" customWidth="1"/>
    <col min="10" max="10" width="22.8857142857143" style="127" customWidth="1"/>
    <col min="11" max="16384" width="10.2857142857143" style="127"/>
  </cols>
  <sheetData>
    <row r="1" ht="23.1" customHeight="1" spans="1:10">
      <c r="A1" s="606" t="s">
        <v>786</v>
      </c>
      <c r="B1" s="603"/>
      <c r="C1" s="607"/>
      <c r="D1" s="607"/>
      <c r="E1" s="603"/>
      <c r="G1" s="608"/>
      <c r="H1" s="608"/>
      <c r="J1" s="603"/>
    </row>
    <row r="2" ht="39" customHeight="1" spans="1:10">
      <c r="A2" s="609" t="s">
        <v>787</v>
      </c>
      <c r="B2" s="609"/>
      <c r="C2" s="609"/>
      <c r="D2" s="609"/>
      <c r="E2" s="609"/>
      <c r="F2" s="610"/>
      <c r="G2" s="609"/>
      <c r="H2" s="609"/>
      <c r="I2" s="609"/>
      <c r="J2" s="609"/>
    </row>
    <row r="3" ht="21" customHeight="1" spans="1:10">
      <c r="A3" s="611" t="s">
        <v>78</v>
      </c>
      <c r="B3" s="611"/>
      <c r="C3" s="611"/>
      <c r="D3" s="611"/>
      <c r="E3" s="611"/>
      <c r="F3" s="612"/>
      <c r="G3" s="613"/>
      <c r="H3" s="613"/>
      <c r="I3" s="614" t="s">
        <v>328</v>
      </c>
      <c r="J3" s="614"/>
    </row>
    <row r="4" ht="27" spans="1:10">
      <c r="A4" s="615" t="s">
        <v>79</v>
      </c>
      <c r="B4" s="615" t="s">
        <v>723</v>
      </c>
      <c r="C4" s="615" t="s">
        <v>724</v>
      </c>
      <c r="D4" s="615" t="s">
        <v>725</v>
      </c>
      <c r="E4" s="615" t="s">
        <v>330</v>
      </c>
      <c r="F4" s="615" t="s">
        <v>788</v>
      </c>
      <c r="G4" s="615" t="s">
        <v>789</v>
      </c>
      <c r="H4" s="615" t="s">
        <v>148</v>
      </c>
      <c r="I4" s="615" t="s">
        <v>82</v>
      </c>
      <c r="J4" s="615" t="s">
        <v>149</v>
      </c>
    </row>
    <row r="5" ht="27.95" customHeight="1" spans="1:10">
      <c r="A5" s="616" t="s">
        <v>733</v>
      </c>
      <c r="B5" s="617"/>
      <c r="C5" s="617"/>
      <c r="D5" s="617"/>
      <c r="E5" s="617" t="s">
        <v>283</v>
      </c>
      <c r="F5" s="617"/>
      <c r="G5" s="617"/>
      <c r="H5" s="618">
        <f>SUM(H6:H14)</f>
        <v>273.1</v>
      </c>
      <c r="I5" s="618">
        <f>SUM(I6:I14)</f>
        <v>348.1</v>
      </c>
      <c r="J5" s="619"/>
    </row>
    <row r="6" ht="48" customHeight="1" spans="1:10">
      <c r="A6" s="620">
        <v>1</v>
      </c>
      <c r="B6" s="621" t="s">
        <v>790</v>
      </c>
      <c r="C6" s="620">
        <v>302</v>
      </c>
      <c r="D6" s="620">
        <v>505</v>
      </c>
      <c r="E6" s="622" t="s">
        <v>791</v>
      </c>
      <c r="F6" s="623"/>
      <c r="G6" s="624"/>
      <c r="H6" s="625">
        <v>40.5</v>
      </c>
      <c r="I6" s="625">
        <v>45</v>
      </c>
      <c r="J6" s="626" t="s">
        <v>792</v>
      </c>
    </row>
    <row r="7" ht="27.95" customHeight="1" spans="1:10">
      <c r="A7" s="620">
        <v>2</v>
      </c>
      <c r="B7" s="620">
        <v>2040101</v>
      </c>
      <c r="C7" s="620">
        <v>302</v>
      </c>
      <c r="D7" s="620">
        <v>502</v>
      </c>
      <c r="E7" s="622" t="s">
        <v>793</v>
      </c>
      <c r="F7" s="627"/>
      <c r="G7" s="628"/>
      <c r="H7" s="625">
        <v>40.5</v>
      </c>
      <c r="I7" s="625">
        <v>40.5</v>
      </c>
      <c r="J7" s="626"/>
    </row>
    <row r="8" s="603" customFormat="1" ht="27.95" customHeight="1" spans="1:10">
      <c r="A8" s="620">
        <v>3</v>
      </c>
      <c r="B8" s="620">
        <v>2070106</v>
      </c>
      <c r="C8" s="620">
        <v>302</v>
      </c>
      <c r="D8" s="620">
        <v>505</v>
      </c>
      <c r="E8" s="629" t="s">
        <v>794</v>
      </c>
      <c r="F8" s="627">
        <v>9</v>
      </c>
      <c r="G8" s="624"/>
      <c r="H8" s="625">
        <v>43.6</v>
      </c>
      <c r="I8" s="625">
        <v>43.6</v>
      </c>
      <c r="J8" s="626"/>
    </row>
    <row r="9" s="603" customFormat="1" ht="45" customHeight="1" spans="1:10">
      <c r="A9" s="620">
        <v>4</v>
      </c>
      <c r="B9" s="630">
        <v>2010399</v>
      </c>
      <c r="C9" s="620">
        <v>302</v>
      </c>
      <c r="D9" s="620">
        <v>502</v>
      </c>
      <c r="E9" s="629" t="s">
        <v>709</v>
      </c>
      <c r="F9" s="627">
        <v>56</v>
      </c>
      <c r="G9" s="624"/>
      <c r="H9" s="625"/>
      <c r="I9" s="625">
        <v>12</v>
      </c>
      <c r="J9" s="626" t="s">
        <v>795</v>
      </c>
    </row>
    <row r="10" s="603" customFormat="1" ht="27.95" customHeight="1" spans="1:10">
      <c r="A10" s="620">
        <v>5</v>
      </c>
      <c r="B10" s="620">
        <v>2200501</v>
      </c>
      <c r="C10" s="620">
        <v>302</v>
      </c>
      <c r="D10" s="620">
        <v>502</v>
      </c>
      <c r="E10" s="631" t="s">
        <v>796</v>
      </c>
      <c r="F10" s="627"/>
      <c r="G10" s="624"/>
      <c r="H10" s="625">
        <v>63</v>
      </c>
      <c r="I10" s="625">
        <v>63</v>
      </c>
      <c r="J10" s="626"/>
    </row>
    <row r="11" ht="27.95" customHeight="1" spans="1:10">
      <c r="A11" s="620">
        <v>6</v>
      </c>
      <c r="B11" s="620">
        <v>2130313</v>
      </c>
      <c r="C11" s="620">
        <v>302</v>
      </c>
      <c r="D11" s="620">
        <v>502</v>
      </c>
      <c r="E11" s="622" t="s">
        <v>797</v>
      </c>
      <c r="F11" s="627"/>
      <c r="G11" s="624"/>
      <c r="H11" s="625">
        <v>6</v>
      </c>
      <c r="I11" s="625">
        <v>6</v>
      </c>
      <c r="J11" s="632"/>
    </row>
    <row r="12" ht="27.95" customHeight="1" spans="1:10">
      <c r="A12" s="620">
        <v>7</v>
      </c>
      <c r="B12" s="620">
        <v>2080206</v>
      </c>
      <c r="C12" s="620">
        <v>302</v>
      </c>
      <c r="D12" s="620">
        <v>505</v>
      </c>
      <c r="E12" s="622" t="s">
        <v>798</v>
      </c>
      <c r="F12" s="627">
        <v>2</v>
      </c>
      <c r="G12" s="624"/>
      <c r="H12" s="625">
        <v>3</v>
      </c>
      <c r="I12" s="625">
        <v>3</v>
      </c>
      <c r="J12" s="633"/>
    </row>
    <row r="13" ht="27.95" customHeight="1" spans="1:10">
      <c r="A13" s="620">
        <v>8</v>
      </c>
      <c r="B13" s="620">
        <v>2150101</v>
      </c>
      <c r="C13" s="620">
        <v>302</v>
      </c>
      <c r="D13" s="620">
        <v>505</v>
      </c>
      <c r="E13" s="622" t="s">
        <v>799</v>
      </c>
      <c r="F13" s="627">
        <v>28</v>
      </c>
      <c r="G13" s="624"/>
      <c r="H13" s="625">
        <v>31.5</v>
      </c>
      <c r="I13" s="625">
        <v>35</v>
      </c>
      <c r="J13" s="626"/>
    </row>
    <row r="14" ht="27.95" customHeight="1" spans="1:10">
      <c r="A14" s="620">
        <v>9</v>
      </c>
      <c r="B14" s="621" t="s">
        <v>800</v>
      </c>
      <c r="C14" s="634">
        <v>302</v>
      </c>
      <c r="D14" s="635">
        <v>502</v>
      </c>
      <c r="E14" s="636" t="s">
        <v>801</v>
      </c>
      <c r="F14" s="637"/>
      <c r="G14" s="635"/>
      <c r="H14" s="625">
        <v>45</v>
      </c>
      <c r="I14" s="625">
        <v>100</v>
      </c>
      <c r="J14" s="626"/>
    </row>
  </sheetData>
  <autoFilter xmlns:etc="http://www.wps.cn/officeDocument/2017/etCustomData" ref="A1:J14" etc:filterBottomFollowUsedRange="0">
    <extLst/>
  </autoFilter>
  <mergeCells count="4">
    <mergeCell ref="A2:J2"/>
    <mergeCell ref="A3:E3"/>
    <mergeCell ref="F3:H3"/>
    <mergeCell ref="I3:J3"/>
  </mergeCells>
  <pageMargins left="0.865972222222222" right="0.511805555555556" top="1" bottom="1" header="0.5" footer="0.5"/>
  <pageSetup paperSize="9" firstPageNumber="32" orientation="landscape" useFirstPageNumber="1" horizontalDpi="600"/>
  <headerFooter>
    <oddFooter>&amp;C&amp;14&amp;P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09"/>
  <sheetViews>
    <sheetView zoomScale="90" zoomScaleNormal="90" workbookViewId="0">
      <pane ySplit="5" topLeftCell="A66" activePane="bottomLeft" state="frozen"/>
      <selection/>
      <selection pane="bottomLeft" activeCell="L70" sqref="L70"/>
    </sheetView>
  </sheetViews>
  <sheetFormatPr defaultColWidth="9" defaultRowHeight="14.25"/>
  <cols>
    <col min="1" max="1" width="13.1428571428571" style="483" customWidth="1"/>
    <col min="2" max="2" width="8.69523809523809" style="481" customWidth="1"/>
    <col min="3" max="3" width="5.42857142857143" style="483" hidden="1" customWidth="1"/>
    <col min="4" max="4" width="4" style="481" hidden="1" customWidth="1"/>
    <col min="5" max="5" width="5" style="483" hidden="1" customWidth="1"/>
    <col min="6" max="6" width="8.28571428571429" style="483" customWidth="1"/>
    <col min="7" max="7" width="10.6285714285714" style="556" customWidth="1"/>
    <col min="8" max="8" width="10.2857142857143" style="556" customWidth="1"/>
    <col min="9" max="9" width="10.152380952381" style="556" customWidth="1"/>
    <col min="10" max="10" width="6.81904761904762" style="556" customWidth="1"/>
    <col min="11" max="11" width="10.9619047619048" style="557" customWidth="1"/>
    <col min="12" max="12" width="9.42857142857143" style="557" customWidth="1"/>
    <col min="13" max="13" width="8.42857142857143" style="557" customWidth="1"/>
    <col min="14" max="14" width="8.57142857142857" style="557" customWidth="1"/>
    <col min="15" max="15" width="9.52380952380952" style="556" customWidth="1"/>
    <col min="16" max="16" width="9.04761904761905" style="556" customWidth="1"/>
    <col min="17" max="17" width="8.56190476190476" style="556" customWidth="1"/>
    <col min="18" max="18" width="7.56190476190476" style="558" customWidth="1"/>
    <col min="19" max="19" width="9.2" style="558" customWidth="1"/>
    <col min="20" max="20" width="10.4761904761905" style="559" customWidth="1"/>
    <col min="21" max="21" width="7.28571428571429" style="560" customWidth="1"/>
    <col min="22" max="22" width="9" style="561" customWidth="1"/>
    <col min="23" max="16384" width="9" style="483"/>
  </cols>
  <sheetData>
    <row r="1" spans="1:24">
      <c r="A1" s="483" t="s">
        <v>802</v>
      </c>
    </row>
    <row r="2" ht="30.75" customHeight="1" spans="1:24">
      <c r="A2" s="562" t="s">
        <v>803</v>
      </c>
      <c r="B2" s="562"/>
      <c r="C2" s="562"/>
      <c r="D2" s="562"/>
      <c r="E2" s="562"/>
      <c r="F2" s="562"/>
      <c r="G2" s="562"/>
      <c r="H2" s="562"/>
      <c r="I2" s="562"/>
      <c r="J2" s="562"/>
      <c r="K2" s="562"/>
      <c r="L2" s="562"/>
      <c r="M2" s="562"/>
      <c r="N2" s="562"/>
      <c r="O2" s="562"/>
      <c r="P2" s="562"/>
      <c r="Q2" s="562"/>
      <c r="R2" s="562"/>
      <c r="S2" s="562"/>
      <c r="T2" s="562"/>
      <c r="U2" s="562"/>
      <c r="V2" s="562"/>
    </row>
    <row r="3" ht="21.75" customHeight="1" spans="1:24">
      <c r="A3" s="563" t="s">
        <v>385</v>
      </c>
      <c r="B3" s="564"/>
      <c r="C3" s="565"/>
      <c r="D3" s="566"/>
      <c r="E3" s="566"/>
      <c r="F3" s="566"/>
      <c r="G3" s="567"/>
      <c r="H3" s="567"/>
      <c r="I3" s="567"/>
      <c r="J3" s="567"/>
      <c r="K3" s="568"/>
      <c r="L3" s="568"/>
      <c r="M3" s="213"/>
      <c r="N3" s="568"/>
      <c r="O3" s="567"/>
      <c r="P3" s="567"/>
      <c r="Q3" s="567"/>
      <c r="R3" s="569"/>
      <c r="S3" s="569"/>
      <c r="T3" s="570"/>
      <c r="U3" s="571" t="s">
        <v>804</v>
      </c>
      <c r="V3" s="571"/>
    </row>
    <row r="4" ht="26.25" customHeight="1" spans="1:24">
      <c r="A4" s="572" t="s">
        <v>805</v>
      </c>
      <c r="B4" s="573" t="s">
        <v>806</v>
      </c>
      <c r="C4" s="573" t="s">
        <v>807</v>
      </c>
      <c r="D4" s="573" t="s">
        <v>808</v>
      </c>
      <c r="E4" s="573" t="s">
        <v>809</v>
      </c>
      <c r="F4" s="574" t="s">
        <v>810</v>
      </c>
      <c r="G4" s="575" t="s">
        <v>283</v>
      </c>
      <c r="H4" s="576" t="s">
        <v>811</v>
      </c>
      <c r="I4" s="577"/>
      <c r="J4" s="577"/>
      <c r="K4" s="578"/>
      <c r="L4" s="579" t="s">
        <v>812</v>
      </c>
      <c r="M4" s="579"/>
      <c r="N4" s="579"/>
      <c r="O4" s="579"/>
      <c r="P4" s="579"/>
      <c r="Q4" s="579"/>
      <c r="R4" s="579"/>
      <c r="S4" s="579"/>
      <c r="T4" s="579"/>
      <c r="U4" s="579"/>
      <c r="V4" s="580" t="s">
        <v>149</v>
      </c>
    </row>
    <row r="5" ht="115" customHeight="1" spans="1:24">
      <c r="A5" s="572"/>
      <c r="B5" s="573"/>
      <c r="C5" s="573"/>
      <c r="D5" s="573"/>
      <c r="E5" s="573"/>
      <c r="F5" s="574"/>
      <c r="G5" s="575"/>
      <c r="H5" s="575" t="s">
        <v>334</v>
      </c>
      <c r="I5" s="575" t="s">
        <v>813</v>
      </c>
      <c r="J5" s="575" t="s">
        <v>814</v>
      </c>
      <c r="K5" s="575" t="s">
        <v>815</v>
      </c>
      <c r="L5" s="579" t="s">
        <v>334</v>
      </c>
      <c r="M5" s="575" t="s">
        <v>816</v>
      </c>
      <c r="N5" s="575" t="s">
        <v>817</v>
      </c>
      <c r="O5" s="575" t="s">
        <v>818</v>
      </c>
      <c r="P5" s="575" t="s">
        <v>819</v>
      </c>
      <c r="Q5" s="575" t="s">
        <v>820</v>
      </c>
      <c r="R5" s="575" t="s">
        <v>821</v>
      </c>
      <c r="S5" s="575" t="s">
        <v>822</v>
      </c>
      <c r="T5" s="575" t="s">
        <v>823</v>
      </c>
      <c r="U5" s="575"/>
      <c r="V5" s="580"/>
    </row>
    <row r="6" s="542" customFormat="1" ht="34.5" customHeight="1" spans="1:24">
      <c r="A6" s="524" t="s">
        <v>824</v>
      </c>
      <c r="B6" s="581">
        <v>377</v>
      </c>
      <c r="C6" s="581"/>
      <c r="D6" s="527">
        <f t="shared" ref="D6:V6" si="0">SUM(D8:D409)/2</f>
        <v>650</v>
      </c>
      <c r="E6" s="527">
        <f t="shared" si="0"/>
        <v>6353</v>
      </c>
      <c r="F6" s="527">
        <f t="shared" si="0"/>
        <v>824850</v>
      </c>
      <c r="G6" s="527">
        <f t="shared" si="0"/>
        <v>107446120</v>
      </c>
      <c r="H6" s="527">
        <f t="shared" si="0"/>
        <v>66060200</v>
      </c>
      <c r="I6" s="527">
        <f t="shared" si="0"/>
        <v>54070200</v>
      </c>
      <c r="J6" s="527">
        <f t="shared" si="0"/>
        <v>2055</v>
      </c>
      <c r="K6" s="527">
        <f t="shared" si="0"/>
        <v>11990000</v>
      </c>
      <c r="L6" s="527">
        <f t="shared" si="0"/>
        <v>41385920</v>
      </c>
      <c r="M6" s="527">
        <f t="shared" si="0"/>
        <v>3770000</v>
      </c>
      <c r="N6" s="527">
        <f t="shared" si="0"/>
        <v>723840</v>
      </c>
      <c r="O6" s="527">
        <f t="shared" si="0"/>
        <v>7460000</v>
      </c>
      <c r="P6" s="527">
        <f t="shared" si="0"/>
        <v>3770000</v>
      </c>
      <c r="Q6" s="527">
        <f t="shared" si="0"/>
        <v>5545100</v>
      </c>
      <c r="R6" s="527">
        <f t="shared" si="0"/>
        <v>546350</v>
      </c>
      <c r="S6" s="527">
        <f t="shared" si="0"/>
        <v>4932000</v>
      </c>
      <c r="T6" s="527">
        <f t="shared" si="0"/>
        <v>14638630</v>
      </c>
      <c r="U6" s="527">
        <f t="shared" si="0"/>
        <v>4687</v>
      </c>
      <c r="V6" s="527">
        <f t="shared" si="0"/>
        <v>0</v>
      </c>
    </row>
    <row r="7" s="543" customFormat="1" ht="18.75" customHeight="1" spans="1:24">
      <c r="A7" s="513"/>
      <c r="B7" s="582"/>
      <c r="C7" s="582"/>
      <c r="D7" s="583"/>
      <c r="E7" s="583"/>
      <c r="F7" s="583"/>
      <c r="G7" s="583"/>
      <c r="H7" s="583"/>
      <c r="I7" s="583"/>
      <c r="J7" s="583"/>
      <c r="K7" s="583"/>
      <c r="L7" s="583"/>
      <c r="M7" s="583"/>
      <c r="N7" s="583"/>
      <c r="O7" s="583"/>
      <c r="P7" s="583"/>
      <c r="Q7" s="583"/>
      <c r="R7" s="527"/>
      <c r="S7" s="527"/>
      <c r="T7" s="583"/>
      <c r="U7" s="583"/>
      <c r="V7" s="584"/>
    </row>
    <row r="8" s="544" customFormat="1" ht="24" customHeight="1" spans="1:24">
      <c r="A8" s="585" t="s">
        <v>825</v>
      </c>
      <c r="B8" s="582"/>
      <c r="C8" s="582"/>
      <c r="D8" s="582">
        <f t="shared" ref="D8:U8" si="1">SUM(D9:D39)</f>
        <v>49</v>
      </c>
      <c r="E8" s="582">
        <f t="shared" si="1"/>
        <v>560</v>
      </c>
      <c r="F8" s="582">
        <f t="shared" si="1"/>
        <v>101192</v>
      </c>
      <c r="G8" s="582">
        <f t="shared" si="1"/>
        <v>9389590</v>
      </c>
      <c r="H8" s="582">
        <f t="shared" si="1"/>
        <v>6074600</v>
      </c>
      <c r="I8" s="582">
        <f t="shared" si="1"/>
        <v>4974600</v>
      </c>
      <c r="J8" s="582">
        <f t="shared" si="1"/>
        <v>191</v>
      </c>
      <c r="K8" s="582">
        <f t="shared" si="1"/>
        <v>1100000</v>
      </c>
      <c r="L8" s="582">
        <f t="shared" si="1"/>
        <v>3314990</v>
      </c>
      <c r="M8" s="582">
        <f t="shared" si="1"/>
        <v>310000</v>
      </c>
      <c r="N8" s="582">
        <f t="shared" si="1"/>
        <v>59520</v>
      </c>
      <c r="O8" s="582">
        <f t="shared" si="1"/>
        <v>620000</v>
      </c>
      <c r="P8" s="582">
        <f t="shared" si="1"/>
        <v>310000</v>
      </c>
      <c r="Q8" s="582">
        <f t="shared" si="1"/>
        <v>340600</v>
      </c>
      <c r="R8" s="583">
        <f t="shared" si="1"/>
        <v>9450</v>
      </c>
      <c r="S8" s="583">
        <f t="shared" si="1"/>
        <v>458400</v>
      </c>
      <c r="T8" s="583">
        <f t="shared" si="1"/>
        <v>1207020</v>
      </c>
      <c r="U8" s="583">
        <f t="shared" si="1"/>
        <v>395</v>
      </c>
      <c r="V8" s="513"/>
    </row>
    <row r="9" s="545" customFormat="1" ht="24" customHeight="1" spans="1:24">
      <c r="A9" s="586" t="s">
        <v>470</v>
      </c>
      <c r="B9" s="586" t="s">
        <v>826</v>
      </c>
      <c r="C9" s="586" t="s">
        <v>827</v>
      </c>
      <c r="D9" s="586">
        <v>2</v>
      </c>
      <c r="E9" s="586">
        <v>19</v>
      </c>
      <c r="F9" s="587">
        <v>3182</v>
      </c>
      <c r="G9" s="533">
        <f t="shared" ref="G9:G39" si="2">H9+L9</f>
        <v>339800</v>
      </c>
      <c r="H9" s="533">
        <f t="shared" ref="H9:H39" si="3">I9+K9</f>
        <v>220600</v>
      </c>
      <c r="I9" s="533">
        <v>180600</v>
      </c>
      <c r="J9" s="533">
        <v>7</v>
      </c>
      <c r="K9" s="533">
        <f t="shared" ref="K9:K14" si="4">IF(F9&gt;=500,IF(AND(F9&gt;=3000),40000,40000),40000)</f>
        <v>40000</v>
      </c>
      <c r="L9" s="533">
        <f t="shared" ref="L9:L39" si="5">SUM(M9:T9)</f>
        <v>119200</v>
      </c>
      <c r="M9" s="533">
        <v>10000</v>
      </c>
      <c r="N9" s="588">
        <v>1920</v>
      </c>
      <c r="O9" s="533">
        <v>20000</v>
      </c>
      <c r="P9" s="533">
        <v>10000</v>
      </c>
      <c r="Q9" s="533">
        <v>12600</v>
      </c>
      <c r="R9" s="589"/>
      <c r="S9" s="589">
        <f t="shared" ref="S9:S39" si="6">J9*2400</f>
        <v>16800</v>
      </c>
      <c r="T9" s="590">
        <v>47880</v>
      </c>
      <c r="U9" s="591">
        <v>15</v>
      </c>
      <c r="V9" s="592"/>
      <c r="X9" s="544"/>
    </row>
    <row r="10" s="545" customFormat="1" ht="24" customHeight="1" spans="1:24">
      <c r="A10" s="586" t="s">
        <v>470</v>
      </c>
      <c r="B10" s="586" t="s">
        <v>828</v>
      </c>
      <c r="C10" s="586" t="s">
        <v>829</v>
      </c>
      <c r="D10" s="586">
        <v>2</v>
      </c>
      <c r="E10" s="586">
        <v>24</v>
      </c>
      <c r="F10" s="587">
        <v>3532</v>
      </c>
      <c r="G10" s="533">
        <f t="shared" si="2"/>
        <v>352820</v>
      </c>
      <c r="H10" s="533">
        <f t="shared" si="3"/>
        <v>220600</v>
      </c>
      <c r="I10" s="533">
        <v>180600</v>
      </c>
      <c r="J10" s="533">
        <v>7</v>
      </c>
      <c r="K10" s="533">
        <f t="shared" si="4"/>
        <v>40000</v>
      </c>
      <c r="L10" s="533">
        <f t="shared" si="5"/>
        <v>132220</v>
      </c>
      <c r="M10" s="533">
        <v>10000</v>
      </c>
      <c r="N10" s="588">
        <v>1920</v>
      </c>
      <c r="O10" s="533">
        <v>20000</v>
      </c>
      <c r="P10" s="533">
        <v>10000</v>
      </c>
      <c r="Q10" s="533">
        <v>18300</v>
      </c>
      <c r="R10" s="589"/>
      <c r="S10" s="589">
        <f t="shared" si="6"/>
        <v>16800</v>
      </c>
      <c r="T10" s="590">
        <v>55200</v>
      </c>
      <c r="U10" s="591">
        <v>18</v>
      </c>
      <c r="V10" s="592"/>
      <c r="X10" s="544"/>
    </row>
    <row r="11" s="545" customFormat="1" ht="24" customHeight="1" spans="1:24">
      <c r="A11" s="586" t="s">
        <v>470</v>
      </c>
      <c r="B11" s="586" t="s">
        <v>830</v>
      </c>
      <c r="C11" s="586" t="s">
        <v>827</v>
      </c>
      <c r="D11" s="586">
        <v>1</v>
      </c>
      <c r="E11" s="586">
        <v>20</v>
      </c>
      <c r="F11" s="587">
        <v>3214</v>
      </c>
      <c r="G11" s="533">
        <f t="shared" si="2"/>
        <v>313820</v>
      </c>
      <c r="H11" s="533">
        <f t="shared" si="3"/>
        <v>220600</v>
      </c>
      <c r="I11" s="533">
        <v>180600</v>
      </c>
      <c r="J11" s="533">
        <v>7</v>
      </c>
      <c r="K11" s="533">
        <f t="shared" si="4"/>
        <v>40000</v>
      </c>
      <c r="L11" s="533">
        <f t="shared" si="5"/>
        <v>93220</v>
      </c>
      <c r="M11" s="533">
        <v>10000</v>
      </c>
      <c r="N11" s="588">
        <v>1920</v>
      </c>
      <c r="O11" s="533">
        <v>20000</v>
      </c>
      <c r="P11" s="533">
        <v>10000</v>
      </c>
      <c r="Q11" s="533">
        <v>12900</v>
      </c>
      <c r="R11" s="589"/>
      <c r="S11" s="589">
        <f t="shared" si="6"/>
        <v>16800</v>
      </c>
      <c r="T11" s="590">
        <v>21600</v>
      </c>
      <c r="U11" s="591">
        <v>7</v>
      </c>
      <c r="V11" s="592"/>
      <c r="X11" s="544"/>
    </row>
    <row r="12" s="545" customFormat="1" ht="24" customHeight="1" spans="1:24">
      <c r="A12" s="586" t="s">
        <v>470</v>
      </c>
      <c r="B12" s="586" t="s">
        <v>831</v>
      </c>
      <c r="C12" s="586" t="s">
        <v>827</v>
      </c>
      <c r="D12" s="586">
        <v>2</v>
      </c>
      <c r="E12" s="586">
        <v>23</v>
      </c>
      <c r="F12" s="587">
        <v>4412</v>
      </c>
      <c r="G12" s="533">
        <f t="shared" si="2"/>
        <v>352020</v>
      </c>
      <c r="H12" s="533">
        <f t="shared" si="3"/>
        <v>220600</v>
      </c>
      <c r="I12" s="533">
        <v>180600</v>
      </c>
      <c r="J12" s="533">
        <v>7</v>
      </c>
      <c r="K12" s="533">
        <f t="shared" si="4"/>
        <v>40000</v>
      </c>
      <c r="L12" s="533">
        <f t="shared" si="5"/>
        <v>131420</v>
      </c>
      <c r="M12" s="533">
        <v>10000</v>
      </c>
      <c r="N12" s="588">
        <v>1920</v>
      </c>
      <c r="O12" s="533">
        <v>20000</v>
      </c>
      <c r="P12" s="533">
        <v>10000</v>
      </c>
      <c r="Q12" s="533">
        <v>16700</v>
      </c>
      <c r="R12" s="589"/>
      <c r="S12" s="589">
        <f t="shared" si="6"/>
        <v>16800</v>
      </c>
      <c r="T12" s="590">
        <v>56000</v>
      </c>
      <c r="U12" s="591">
        <v>20</v>
      </c>
      <c r="V12" s="593" t="s">
        <v>832</v>
      </c>
      <c r="X12" s="544"/>
    </row>
    <row r="13" s="545" customFormat="1" ht="24" customHeight="1" spans="1:24">
      <c r="A13" s="586" t="s">
        <v>470</v>
      </c>
      <c r="B13" s="586" t="s">
        <v>833</v>
      </c>
      <c r="C13" s="586" t="s">
        <v>827</v>
      </c>
      <c r="D13" s="586">
        <v>2</v>
      </c>
      <c r="E13" s="586">
        <v>35</v>
      </c>
      <c r="F13" s="587">
        <v>5715</v>
      </c>
      <c r="G13" s="533">
        <f t="shared" si="2"/>
        <v>359320</v>
      </c>
      <c r="H13" s="533">
        <f t="shared" si="3"/>
        <v>220600</v>
      </c>
      <c r="I13" s="533">
        <v>180600</v>
      </c>
      <c r="J13" s="533">
        <v>7</v>
      </c>
      <c r="K13" s="533">
        <f t="shared" si="4"/>
        <v>40000</v>
      </c>
      <c r="L13" s="533">
        <f t="shared" si="5"/>
        <v>138720</v>
      </c>
      <c r="M13" s="533">
        <v>10000</v>
      </c>
      <c r="N13" s="588">
        <v>1920</v>
      </c>
      <c r="O13" s="533">
        <v>20000</v>
      </c>
      <c r="P13" s="533">
        <v>10000</v>
      </c>
      <c r="Q13" s="533">
        <v>27600</v>
      </c>
      <c r="R13" s="589"/>
      <c r="S13" s="589">
        <f t="shared" si="6"/>
        <v>16800</v>
      </c>
      <c r="T13" s="590">
        <v>52400</v>
      </c>
      <c r="U13" s="591">
        <v>17</v>
      </c>
      <c r="V13" s="592"/>
      <c r="X13" s="544"/>
    </row>
    <row r="14" s="545" customFormat="1" ht="24" customHeight="1" spans="1:24">
      <c r="A14" s="586" t="s">
        <v>470</v>
      </c>
      <c r="B14" s="586" t="s">
        <v>834</v>
      </c>
      <c r="C14" s="586" t="s">
        <v>827</v>
      </c>
      <c r="D14" s="586">
        <v>3</v>
      </c>
      <c r="E14" s="586">
        <v>24</v>
      </c>
      <c r="F14" s="587">
        <v>4587</v>
      </c>
      <c r="G14" s="533">
        <f t="shared" si="2"/>
        <v>352320</v>
      </c>
      <c r="H14" s="533">
        <f t="shared" si="3"/>
        <v>220600</v>
      </c>
      <c r="I14" s="533">
        <v>180600</v>
      </c>
      <c r="J14" s="533">
        <v>7</v>
      </c>
      <c r="K14" s="533">
        <f t="shared" si="4"/>
        <v>40000</v>
      </c>
      <c r="L14" s="533">
        <f t="shared" si="5"/>
        <v>131720</v>
      </c>
      <c r="M14" s="533">
        <v>10000</v>
      </c>
      <c r="N14" s="588">
        <v>1920</v>
      </c>
      <c r="O14" s="533">
        <v>20000</v>
      </c>
      <c r="P14" s="533">
        <v>10000</v>
      </c>
      <c r="Q14" s="533">
        <v>14000</v>
      </c>
      <c r="R14" s="589"/>
      <c r="S14" s="589">
        <f t="shared" si="6"/>
        <v>16800</v>
      </c>
      <c r="T14" s="590">
        <v>59000</v>
      </c>
      <c r="U14" s="591">
        <v>19</v>
      </c>
      <c r="V14" s="592"/>
      <c r="X14" s="544"/>
    </row>
    <row r="15" s="545" customFormat="1" ht="24" customHeight="1" spans="1:24">
      <c r="A15" s="586" t="s">
        <v>470</v>
      </c>
      <c r="B15" s="586" t="s">
        <v>835</v>
      </c>
      <c r="C15" s="586" t="s">
        <v>827</v>
      </c>
      <c r="D15" s="586">
        <v>1</v>
      </c>
      <c r="E15" s="586">
        <v>8</v>
      </c>
      <c r="F15" s="587">
        <v>1954</v>
      </c>
      <c r="G15" s="533">
        <f t="shared" si="2"/>
        <v>245320</v>
      </c>
      <c r="H15" s="533">
        <f t="shared" si="3"/>
        <v>162600</v>
      </c>
      <c r="I15" s="533">
        <v>132600</v>
      </c>
      <c r="J15" s="533">
        <v>5</v>
      </c>
      <c r="K15" s="533">
        <f>IF(F15&gt;=500,IF(AND(F15&lt;=3000),30000,30000),30000)</f>
        <v>30000</v>
      </c>
      <c r="L15" s="533">
        <f t="shared" si="5"/>
        <v>82720</v>
      </c>
      <c r="M15" s="533">
        <v>10000</v>
      </c>
      <c r="N15" s="588">
        <v>1920</v>
      </c>
      <c r="O15" s="533">
        <v>20000</v>
      </c>
      <c r="P15" s="533">
        <v>10000</v>
      </c>
      <c r="Q15" s="533">
        <v>0</v>
      </c>
      <c r="R15" s="589"/>
      <c r="S15" s="589">
        <f t="shared" si="6"/>
        <v>12000</v>
      </c>
      <c r="T15" s="590">
        <v>28800</v>
      </c>
      <c r="U15" s="591">
        <v>9</v>
      </c>
      <c r="V15" s="592"/>
      <c r="X15" s="544"/>
    </row>
    <row r="16" s="545" customFormat="1" ht="24" customHeight="1" spans="1:24">
      <c r="A16" s="586" t="s">
        <v>470</v>
      </c>
      <c r="B16" s="586" t="s">
        <v>836</v>
      </c>
      <c r="C16" s="586" t="s">
        <v>827</v>
      </c>
      <c r="D16" s="586">
        <v>1</v>
      </c>
      <c r="E16" s="586">
        <v>14</v>
      </c>
      <c r="F16" s="587">
        <v>4064</v>
      </c>
      <c r="G16" s="533">
        <f t="shared" si="2"/>
        <v>290520</v>
      </c>
      <c r="H16" s="533">
        <f t="shared" si="3"/>
        <v>220600</v>
      </c>
      <c r="I16" s="533">
        <v>180600</v>
      </c>
      <c r="J16" s="533">
        <v>7</v>
      </c>
      <c r="K16" s="533">
        <f t="shared" ref="K16:K19" si="7">IF(F16&gt;=500,IF(AND(F16&gt;=3000),40000,40000),40000)</f>
        <v>40000</v>
      </c>
      <c r="L16" s="533">
        <f t="shared" si="5"/>
        <v>69920</v>
      </c>
      <c r="M16" s="533">
        <v>10000</v>
      </c>
      <c r="N16" s="588">
        <v>1920</v>
      </c>
      <c r="O16" s="533">
        <v>20000</v>
      </c>
      <c r="P16" s="533">
        <v>10000</v>
      </c>
      <c r="Q16" s="533">
        <v>4000</v>
      </c>
      <c r="R16" s="589"/>
      <c r="S16" s="589">
        <f t="shared" si="6"/>
        <v>16800</v>
      </c>
      <c r="T16" s="590">
        <v>7200</v>
      </c>
      <c r="U16" s="591">
        <v>3</v>
      </c>
      <c r="V16" s="592"/>
      <c r="X16" s="544"/>
    </row>
    <row r="17" s="545" customFormat="1" ht="24" customHeight="1" spans="1:24">
      <c r="A17" s="586" t="s">
        <v>470</v>
      </c>
      <c r="B17" s="586" t="s">
        <v>837</v>
      </c>
      <c r="C17" s="586" t="s">
        <v>827</v>
      </c>
      <c r="D17" s="586">
        <v>1</v>
      </c>
      <c r="E17" s="586">
        <v>17</v>
      </c>
      <c r="F17" s="587">
        <v>3807</v>
      </c>
      <c r="G17" s="533">
        <f t="shared" si="2"/>
        <v>293520</v>
      </c>
      <c r="H17" s="533">
        <f t="shared" si="3"/>
        <v>220600</v>
      </c>
      <c r="I17" s="533">
        <v>180600</v>
      </c>
      <c r="J17" s="533">
        <v>7</v>
      </c>
      <c r="K17" s="533">
        <f t="shared" si="7"/>
        <v>40000</v>
      </c>
      <c r="L17" s="533">
        <f t="shared" si="5"/>
        <v>72920</v>
      </c>
      <c r="M17" s="533">
        <v>10000</v>
      </c>
      <c r="N17" s="588">
        <v>1920</v>
      </c>
      <c r="O17" s="533">
        <v>20000</v>
      </c>
      <c r="P17" s="533">
        <v>10000</v>
      </c>
      <c r="Q17" s="533">
        <v>7000</v>
      </c>
      <c r="R17" s="589"/>
      <c r="S17" s="589">
        <f t="shared" si="6"/>
        <v>16800</v>
      </c>
      <c r="T17" s="590">
        <v>7200</v>
      </c>
      <c r="U17" s="591">
        <v>3</v>
      </c>
      <c r="V17" s="592"/>
      <c r="X17" s="544"/>
    </row>
    <row r="18" s="545" customFormat="1" ht="24" customHeight="1" spans="1:24">
      <c r="A18" s="586" t="s">
        <v>470</v>
      </c>
      <c r="B18" s="586" t="s">
        <v>838</v>
      </c>
      <c r="C18" s="586" t="s">
        <v>827</v>
      </c>
      <c r="D18" s="586">
        <v>1</v>
      </c>
      <c r="E18" s="586">
        <v>13</v>
      </c>
      <c r="F18" s="587">
        <v>2758</v>
      </c>
      <c r="G18" s="533">
        <f t="shared" si="2"/>
        <v>258920</v>
      </c>
      <c r="H18" s="533">
        <f t="shared" si="3"/>
        <v>162600</v>
      </c>
      <c r="I18" s="533">
        <v>132600</v>
      </c>
      <c r="J18" s="533">
        <v>5</v>
      </c>
      <c r="K18" s="533">
        <f t="shared" ref="K18:K22" si="8">IF(F18&gt;=500,IF(AND(F18&gt;=3000),30000,30000),30000)</f>
        <v>30000</v>
      </c>
      <c r="L18" s="533">
        <f t="shared" si="5"/>
        <v>96320</v>
      </c>
      <c r="M18" s="533">
        <v>10000</v>
      </c>
      <c r="N18" s="588">
        <v>1920</v>
      </c>
      <c r="O18" s="533">
        <v>20000</v>
      </c>
      <c r="P18" s="533">
        <v>10000</v>
      </c>
      <c r="Q18" s="533">
        <v>4000</v>
      </c>
      <c r="R18" s="589"/>
      <c r="S18" s="589">
        <f t="shared" si="6"/>
        <v>12000</v>
      </c>
      <c r="T18" s="590">
        <v>38400</v>
      </c>
      <c r="U18" s="591">
        <v>13</v>
      </c>
      <c r="V18" s="592"/>
      <c r="X18" s="544"/>
    </row>
    <row r="19" s="545" customFormat="1" ht="24" customHeight="1" spans="1:24">
      <c r="A19" s="586" t="s">
        <v>470</v>
      </c>
      <c r="B19" s="586" t="s">
        <v>839</v>
      </c>
      <c r="C19" s="586" t="s">
        <v>827</v>
      </c>
      <c r="D19" s="586">
        <v>1</v>
      </c>
      <c r="E19" s="586">
        <v>15</v>
      </c>
      <c r="F19" s="587">
        <v>3007</v>
      </c>
      <c r="G19" s="533">
        <f t="shared" si="2"/>
        <v>316200</v>
      </c>
      <c r="H19" s="533">
        <f t="shared" si="3"/>
        <v>220600</v>
      </c>
      <c r="I19" s="533">
        <v>180600</v>
      </c>
      <c r="J19" s="533">
        <v>7</v>
      </c>
      <c r="K19" s="533">
        <f t="shared" si="7"/>
        <v>40000</v>
      </c>
      <c r="L19" s="533">
        <f t="shared" si="5"/>
        <v>95600</v>
      </c>
      <c r="M19" s="533">
        <v>10000</v>
      </c>
      <c r="N19" s="588">
        <v>1920</v>
      </c>
      <c r="O19" s="533">
        <v>20000</v>
      </c>
      <c r="P19" s="533">
        <v>10000</v>
      </c>
      <c r="Q19" s="533">
        <v>5800</v>
      </c>
      <c r="R19" s="589"/>
      <c r="S19" s="589">
        <f t="shared" si="6"/>
        <v>16800</v>
      </c>
      <c r="T19" s="590">
        <v>31080</v>
      </c>
      <c r="U19" s="591">
        <v>10</v>
      </c>
      <c r="V19" s="592"/>
      <c r="X19" s="544"/>
    </row>
    <row r="20" s="545" customFormat="1" ht="24" customHeight="1" spans="1:24">
      <c r="A20" s="586" t="s">
        <v>470</v>
      </c>
      <c r="B20" s="586" t="s">
        <v>840</v>
      </c>
      <c r="C20" s="586" t="s">
        <v>827</v>
      </c>
      <c r="D20" s="586">
        <v>1</v>
      </c>
      <c r="E20" s="586">
        <v>13</v>
      </c>
      <c r="F20" s="587">
        <v>2417</v>
      </c>
      <c r="G20" s="533">
        <f t="shared" si="2"/>
        <v>230320</v>
      </c>
      <c r="H20" s="533">
        <f t="shared" si="3"/>
        <v>162600</v>
      </c>
      <c r="I20" s="533">
        <v>132600</v>
      </c>
      <c r="J20" s="533">
        <v>5</v>
      </c>
      <c r="K20" s="533">
        <f t="shared" si="8"/>
        <v>30000</v>
      </c>
      <c r="L20" s="533">
        <f t="shared" si="5"/>
        <v>67720</v>
      </c>
      <c r="M20" s="533">
        <v>10000</v>
      </c>
      <c r="N20" s="588">
        <v>1920</v>
      </c>
      <c r="O20" s="533">
        <v>20000</v>
      </c>
      <c r="P20" s="533">
        <v>10000</v>
      </c>
      <c r="Q20" s="533">
        <v>4200</v>
      </c>
      <c r="R20" s="589"/>
      <c r="S20" s="589">
        <f t="shared" si="6"/>
        <v>12000</v>
      </c>
      <c r="T20" s="590">
        <v>9600</v>
      </c>
      <c r="U20" s="591">
        <v>4</v>
      </c>
      <c r="V20" s="592"/>
      <c r="X20" s="544"/>
    </row>
    <row r="21" s="545" customFormat="1" ht="24" customHeight="1" spans="1:24">
      <c r="A21" s="586" t="s">
        <v>470</v>
      </c>
      <c r="B21" s="586" t="s">
        <v>841</v>
      </c>
      <c r="C21" s="586" t="s">
        <v>827</v>
      </c>
      <c r="D21" s="586">
        <v>2</v>
      </c>
      <c r="E21" s="586">
        <v>15</v>
      </c>
      <c r="F21" s="587">
        <v>2759</v>
      </c>
      <c r="G21" s="533">
        <f t="shared" si="2"/>
        <v>323600</v>
      </c>
      <c r="H21" s="533">
        <f t="shared" si="3"/>
        <v>210600</v>
      </c>
      <c r="I21" s="533">
        <v>180600</v>
      </c>
      <c r="J21" s="533">
        <v>7</v>
      </c>
      <c r="K21" s="533">
        <f t="shared" si="8"/>
        <v>30000</v>
      </c>
      <c r="L21" s="533">
        <f t="shared" si="5"/>
        <v>113000</v>
      </c>
      <c r="M21" s="533">
        <v>10000</v>
      </c>
      <c r="N21" s="588">
        <v>1920</v>
      </c>
      <c r="O21" s="533">
        <v>20000</v>
      </c>
      <c r="P21" s="533">
        <v>10000</v>
      </c>
      <c r="Q21" s="533">
        <v>6400</v>
      </c>
      <c r="R21" s="589"/>
      <c r="S21" s="589">
        <f t="shared" si="6"/>
        <v>16800</v>
      </c>
      <c r="T21" s="590">
        <v>47880</v>
      </c>
      <c r="U21" s="591">
        <v>15</v>
      </c>
      <c r="V21" s="592"/>
      <c r="X21" s="544"/>
    </row>
    <row r="22" s="545" customFormat="1" ht="24" customHeight="1" spans="1:24">
      <c r="A22" s="586" t="s">
        <v>470</v>
      </c>
      <c r="B22" s="586" t="s">
        <v>842</v>
      </c>
      <c r="C22" s="586" t="s">
        <v>827</v>
      </c>
      <c r="D22" s="586">
        <v>1</v>
      </c>
      <c r="E22" s="586">
        <v>10</v>
      </c>
      <c r="F22" s="587">
        <v>1854</v>
      </c>
      <c r="G22" s="533">
        <f t="shared" si="2"/>
        <v>251520</v>
      </c>
      <c r="H22" s="533">
        <f t="shared" si="3"/>
        <v>162600</v>
      </c>
      <c r="I22" s="533">
        <v>132600</v>
      </c>
      <c r="J22" s="533">
        <v>5</v>
      </c>
      <c r="K22" s="533">
        <f t="shared" si="8"/>
        <v>30000</v>
      </c>
      <c r="L22" s="533">
        <f t="shared" si="5"/>
        <v>88920</v>
      </c>
      <c r="M22" s="533">
        <v>10000</v>
      </c>
      <c r="N22" s="588">
        <v>1920</v>
      </c>
      <c r="O22" s="533">
        <v>20000</v>
      </c>
      <c r="P22" s="533">
        <v>10000</v>
      </c>
      <c r="Q22" s="533">
        <v>0</v>
      </c>
      <c r="R22" s="589"/>
      <c r="S22" s="589">
        <f t="shared" si="6"/>
        <v>12000</v>
      </c>
      <c r="T22" s="590">
        <v>35000</v>
      </c>
      <c r="U22" s="591">
        <v>11</v>
      </c>
      <c r="V22" s="592"/>
      <c r="X22" s="544"/>
    </row>
    <row r="23" s="545" customFormat="1" ht="24" customHeight="1" spans="1:24">
      <c r="A23" s="586" t="s">
        <v>470</v>
      </c>
      <c r="B23" s="586" t="s">
        <v>843</v>
      </c>
      <c r="C23" s="586" t="s">
        <v>827</v>
      </c>
      <c r="D23" s="586">
        <v>2</v>
      </c>
      <c r="E23" s="586">
        <v>41</v>
      </c>
      <c r="F23" s="587">
        <v>7363</v>
      </c>
      <c r="G23" s="533">
        <f t="shared" si="2"/>
        <v>393620</v>
      </c>
      <c r="H23" s="533">
        <f t="shared" si="3"/>
        <v>220600</v>
      </c>
      <c r="I23" s="533">
        <v>180600</v>
      </c>
      <c r="J23" s="533">
        <v>7</v>
      </c>
      <c r="K23" s="533">
        <f t="shared" ref="K23:K27" si="9">IF(F23&gt;=500,IF(AND(F23&gt;=3000),40000,40000),40000)</f>
        <v>40000</v>
      </c>
      <c r="L23" s="533">
        <f t="shared" si="5"/>
        <v>173020</v>
      </c>
      <c r="M23" s="533">
        <v>10000</v>
      </c>
      <c r="N23" s="588">
        <v>1920</v>
      </c>
      <c r="O23" s="533">
        <v>20000</v>
      </c>
      <c r="P23" s="533">
        <v>10000</v>
      </c>
      <c r="Q23" s="533">
        <v>39700</v>
      </c>
      <c r="R23" s="589"/>
      <c r="S23" s="589">
        <f t="shared" si="6"/>
        <v>16800</v>
      </c>
      <c r="T23" s="590">
        <v>74600</v>
      </c>
      <c r="U23" s="591">
        <v>27</v>
      </c>
      <c r="V23" s="592"/>
      <c r="X23" s="544"/>
    </row>
    <row r="24" s="545" customFormat="1" ht="24" customHeight="1" spans="1:24">
      <c r="A24" s="586" t="s">
        <v>470</v>
      </c>
      <c r="B24" s="586" t="s">
        <v>844</v>
      </c>
      <c r="C24" s="586" t="s">
        <v>827</v>
      </c>
      <c r="D24" s="586">
        <v>1</v>
      </c>
      <c r="E24" s="586">
        <v>16</v>
      </c>
      <c r="F24" s="587">
        <v>2635</v>
      </c>
      <c r="G24" s="533">
        <f t="shared" si="2"/>
        <v>302720</v>
      </c>
      <c r="H24" s="533">
        <f t="shared" si="3"/>
        <v>210600</v>
      </c>
      <c r="I24" s="533">
        <v>180600</v>
      </c>
      <c r="J24" s="533">
        <v>7</v>
      </c>
      <c r="K24" s="533">
        <f t="shared" ref="K24:K29" si="10">IF(F24&gt;=500,IF(AND(F24&gt;=3000),30000,30000),30000)</f>
        <v>30000</v>
      </c>
      <c r="L24" s="533">
        <f t="shared" si="5"/>
        <v>92120</v>
      </c>
      <c r="M24" s="533">
        <v>10000</v>
      </c>
      <c r="N24" s="588">
        <v>1920</v>
      </c>
      <c r="O24" s="533">
        <v>20000</v>
      </c>
      <c r="P24" s="533">
        <v>10000</v>
      </c>
      <c r="Q24" s="533">
        <v>7200</v>
      </c>
      <c r="R24" s="589"/>
      <c r="S24" s="589">
        <f t="shared" si="6"/>
        <v>16800</v>
      </c>
      <c r="T24" s="590">
        <v>26200</v>
      </c>
      <c r="U24" s="591">
        <v>11</v>
      </c>
      <c r="V24" s="592"/>
      <c r="X24" s="544"/>
    </row>
    <row r="25" s="545" customFormat="1" ht="24" customHeight="1" spans="1:24">
      <c r="A25" s="586" t="s">
        <v>470</v>
      </c>
      <c r="B25" s="586" t="s">
        <v>845</v>
      </c>
      <c r="C25" s="586" t="s">
        <v>827</v>
      </c>
      <c r="D25" s="586">
        <v>3</v>
      </c>
      <c r="E25" s="586">
        <v>29</v>
      </c>
      <c r="F25" s="587">
        <v>5678</v>
      </c>
      <c r="G25" s="533">
        <f t="shared" si="2"/>
        <v>377320</v>
      </c>
      <c r="H25" s="533">
        <f t="shared" si="3"/>
        <v>220600</v>
      </c>
      <c r="I25" s="533">
        <v>180600</v>
      </c>
      <c r="J25" s="533">
        <v>7</v>
      </c>
      <c r="K25" s="533">
        <f t="shared" si="9"/>
        <v>40000</v>
      </c>
      <c r="L25" s="533">
        <f t="shared" si="5"/>
        <v>156720</v>
      </c>
      <c r="M25" s="533">
        <v>10000</v>
      </c>
      <c r="N25" s="588">
        <v>1920</v>
      </c>
      <c r="O25" s="533">
        <v>20000</v>
      </c>
      <c r="P25" s="533">
        <v>10000</v>
      </c>
      <c r="Q25" s="533">
        <v>26000</v>
      </c>
      <c r="R25" s="589"/>
      <c r="S25" s="589">
        <f t="shared" si="6"/>
        <v>16800</v>
      </c>
      <c r="T25" s="590">
        <v>72000</v>
      </c>
      <c r="U25" s="591">
        <v>22</v>
      </c>
      <c r="V25" s="592"/>
      <c r="X25" s="544"/>
    </row>
    <row r="26" s="545" customFormat="1" ht="24" customHeight="1" spans="1:24">
      <c r="A26" s="586" t="s">
        <v>470</v>
      </c>
      <c r="B26" s="586" t="s">
        <v>846</v>
      </c>
      <c r="C26" s="586" t="s">
        <v>827</v>
      </c>
      <c r="D26" s="586">
        <v>1</v>
      </c>
      <c r="E26" s="586">
        <v>15</v>
      </c>
      <c r="F26" s="587">
        <v>2671</v>
      </c>
      <c r="G26" s="533">
        <f t="shared" si="2"/>
        <v>234820</v>
      </c>
      <c r="H26" s="533">
        <f t="shared" si="3"/>
        <v>162600</v>
      </c>
      <c r="I26" s="533">
        <v>132600</v>
      </c>
      <c r="J26" s="533">
        <v>5</v>
      </c>
      <c r="K26" s="533">
        <f t="shared" si="10"/>
        <v>30000</v>
      </c>
      <c r="L26" s="533">
        <f t="shared" si="5"/>
        <v>72220</v>
      </c>
      <c r="M26" s="533">
        <v>10000</v>
      </c>
      <c r="N26" s="588">
        <v>1920</v>
      </c>
      <c r="O26" s="533">
        <v>20000</v>
      </c>
      <c r="P26" s="533">
        <v>10000</v>
      </c>
      <c r="Q26" s="533">
        <v>6300</v>
      </c>
      <c r="R26" s="589"/>
      <c r="S26" s="589">
        <f t="shared" si="6"/>
        <v>12000</v>
      </c>
      <c r="T26" s="590">
        <v>12000</v>
      </c>
      <c r="U26" s="591">
        <v>5</v>
      </c>
      <c r="V26" s="592"/>
      <c r="X26" s="544"/>
    </row>
    <row r="27" s="545" customFormat="1" ht="24" customHeight="1" spans="1:24">
      <c r="A27" s="586" t="s">
        <v>470</v>
      </c>
      <c r="B27" s="586" t="s">
        <v>847</v>
      </c>
      <c r="C27" s="586" t="s">
        <v>827</v>
      </c>
      <c r="D27" s="586">
        <v>2</v>
      </c>
      <c r="E27" s="586">
        <v>24</v>
      </c>
      <c r="F27" s="587">
        <v>3962</v>
      </c>
      <c r="G27" s="533">
        <f t="shared" si="2"/>
        <v>356720</v>
      </c>
      <c r="H27" s="533">
        <f t="shared" si="3"/>
        <v>220600</v>
      </c>
      <c r="I27" s="533">
        <v>180600</v>
      </c>
      <c r="J27" s="533">
        <v>7</v>
      </c>
      <c r="K27" s="533">
        <f t="shared" si="9"/>
        <v>40000</v>
      </c>
      <c r="L27" s="533">
        <f t="shared" si="5"/>
        <v>136120</v>
      </c>
      <c r="M27" s="533">
        <v>10000</v>
      </c>
      <c r="N27" s="588">
        <v>1920</v>
      </c>
      <c r="O27" s="533">
        <v>20000</v>
      </c>
      <c r="P27" s="533">
        <v>10000</v>
      </c>
      <c r="Q27" s="533">
        <v>15000</v>
      </c>
      <c r="R27" s="589"/>
      <c r="S27" s="589">
        <f t="shared" si="6"/>
        <v>16800</v>
      </c>
      <c r="T27" s="590">
        <v>62400</v>
      </c>
      <c r="U27" s="591">
        <v>19</v>
      </c>
      <c r="V27" s="592"/>
      <c r="X27" s="544"/>
    </row>
    <row r="28" s="545" customFormat="1" ht="24" customHeight="1" spans="1:24">
      <c r="A28" s="586" t="s">
        <v>470</v>
      </c>
      <c r="B28" s="586" t="s">
        <v>848</v>
      </c>
      <c r="C28" s="586" t="s">
        <v>829</v>
      </c>
      <c r="D28" s="586">
        <v>1</v>
      </c>
      <c r="E28" s="586">
        <v>11</v>
      </c>
      <c r="F28" s="587">
        <v>1759</v>
      </c>
      <c r="G28" s="533">
        <f t="shared" si="2"/>
        <v>244800</v>
      </c>
      <c r="H28" s="533">
        <f t="shared" si="3"/>
        <v>162600</v>
      </c>
      <c r="I28" s="533">
        <v>132600</v>
      </c>
      <c r="J28" s="533">
        <v>5</v>
      </c>
      <c r="K28" s="533">
        <f t="shared" si="10"/>
        <v>30000</v>
      </c>
      <c r="L28" s="533">
        <f t="shared" si="5"/>
        <v>82200</v>
      </c>
      <c r="M28" s="533">
        <v>10000</v>
      </c>
      <c r="N28" s="588">
        <v>1920</v>
      </c>
      <c r="O28" s="533">
        <v>20000</v>
      </c>
      <c r="P28" s="533">
        <v>10000</v>
      </c>
      <c r="Q28" s="533">
        <v>2000</v>
      </c>
      <c r="R28" s="589"/>
      <c r="S28" s="589">
        <f t="shared" si="6"/>
        <v>12000</v>
      </c>
      <c r="T28" s="590">
        <v>26280</v>
      </c>
      <c r="U28" s="591">
        <v>7</v>
      </c>
      <c r="V28" s="592"/>
      <c r="X28" s="544"/>
    </row>
    <row r="29" s="545" customFormat="1" ht="24" customHeight="1" spans="1:24">
      <c r="A29" s="586" t="s">
        <v>470</v>
      </c>
      <c r="B29" s="586" t="s">
        <v>849</v>
      </c>
      <c r="C29" s="586" t="s">
        <v>827</v>
      </c>
      <c r="D29" s="586">
        <v>1</v>
      </c>
      <c r="E29" s="586">
        <v>14</v>
      </c>
      <c r="F29" s="587">
        <v>1945</v>
      </c>
      <c r="G29" s="533">
        <f t="shared" si="2"/>
        <v>267920</v>
      </c>
      <c r="H29" s="533">
        <f t="shared" si="3"/>
        <v>162600</v>
      </c>
      <c r="I29" s="533">
        <v>132600</v>
      </c>
      <c r="J29" s="533">
        <v>5</v>
      </c>
      <c r="K29" s="533">
        <f t="shared" si="10"/>
        <v>30000</v>
      </c>
      <c r="L29" s="533">
        <f t="shared" si="5"/>
        <v>105320</v>
      </c>
      <c r="M29" s="533">
        <v>10000</v>
      </c>
      <c r="N29" s="588">
        <v>1920</v>
      </c>
      <c r="O29" s="533">
        <v>20000</v>
      </c>
      <c r="P29" s="533">
        <v>10000</v>
      </c>
      <c r="Q29" s="533">
        <v>25000</v>
      </c>
      <c r="R29" s="589"/>
      <c r="S29" s="589">
        <f t="shared" si="6"/>
        <v>12000</v>
      </c>
      <c r="T29" s="590">
        <v>26400</v>
      </c>
      <c r="U29" s="591">
        <v>8</v>
      </c>
      <c r="V29" s="592"/>
      <c r="X29" s="544"/>
    </row>
    <row r="30" s="545" customFormat="1" ht="24" customHeight="1" spans="1:24">
      <c r="A30" s="586" t="s">
        <v>470</v>
      </c>
      <c r="B30" s="586" t="s">
        <v>850</v>
      </c>
      <c r="C30" s="586" t="s">
        <v>827</v>
      </c>
      <c r="D30" s="586">
        <v>1</v>
      </c>
      <c r="E30" s="586">
        <v>14</v>
      </c>
      <c r="F30" s="587">
        <v>3062</v>
      </c>
      <c r="G30" s="533">
        <f t="shared" si="2"/>
        <v>264980</v>
      </c>
      <c r="H30" s="533">
        <f t="shared" si="3"/>
        <v>172600</v>
      </c>
      <c r="I30" s="533">
        <v>132600</v>
      </c>
      <c r="J30" s="533">
        <v>5</v>
      </c>
      <c r="K30" s="533">
        <f t="shared" ref="K30:K34" si="11">IF(F30&gt;=500,IF(AND(F30&gt;=3000),40000,40000),40000)</f>
        <v>40000</v>
      </c>
      <c r="L30" s="533">
        <f t="shared" si="5"/>
        <v>92380</v>
      </c>
      <c r="M30" s="533">
        <v>10000</v>
      </c>
      <c r="N30" s="588">
        <v>1920</v>
      </c>
      <c r="O30" s="533">
        <v>20000</v>
      </c>
      <c r="P30" s="533">
        <v>10000</v>
      </c>
      <c r="Q30" s="533">
        <v>5100</v>
      </c>
      <c r="R30" s="589"/>
      <c r="S30" s="589">
        <f t="shared" si="6"/>
        <v>12000</v>
      </c>
      <c r="T30" s="590">
        <v>33360</v>
      </c>
      <c r="U30" s="591">
        <v>12</v>
      </c>
      <c r="V30" s="592"/>
      <c r="X30" s="544"/>
    </row>
    <row r="31" s="545" customFormat="1" ht="24" customHeight="1" spans="1:24">
      <c r="A31" s="586" t="s">
        <v>470</v>
      </c>
      <c r="B31" s="586" t="s">
        <v>851</v>
      </c>
      <c r="C31" s="586" t="s">
        <v>827</v>
      </c>
      <c r="D31" s="586">
        <v>1</v>
      </c>
      <c r="E31" s="586">
        <v>11</v>
      </c>
      <c r="F31" s="587">
        <v>1933</v>
      </c>
      <c r="G31" s="533">
        <f t="shared" si="2"/>
        <v>248600</v>
      </c>
      <c r="H31" s="533">
        <f t="shared" si="3"/>
        <v>162600</v>
      </c>
      <c r="I31" s="533">
        <v>132600</v>
      </c>
      <c r="J31" s="533">
        <v>5</v>
      </c>
      <c r="K31" s="533">
        <f t="shared" ref="K31:K36" si="12">IF(F31&gt;=500,IF(AND(F31&gt;=3000),30000,30000),30000)</f>
        <v>30000</v>
      </c>
      <c r="L31" s="533">
        <f t="shared" si="5"/>
        <v>86000</v>
      </c>
      <c r="M31" s="533">
        <v>10000</v>
      </c>
      <c r="N31" s="588">
        <v>1920</v>
      </c>
      <c r="O31" s="533">
        <v>20000</v>
      </c>
      <c r="P31" s="533">
        <v>10000</v>
      </c>
      <c r="Q31" s="533">
        <v>1000</v>
      </c>
      <c r="R31" s="589"/>
      <c r="S31" s="589">
        <f t="shared" si="6"/>
        <v>12000</v>
      </c>
      <c r="T31" s="590">
        <v>31080</v>
      </c>
      <c r="U31" s="591">
        <v>8</v>
      </c>
      <c r="V31" s="592"/>
      <c r="X31" s="544"/>
    </row>
    <row r="32" s="545" customFormat="1" ht="24" customHeight="1" spans="1:24">
      <c r="A32" s="586" t="s">
        <v>470</v>
      </c>
      <c r="B32" s="586" t="s">
        <v>852</v>
      </c>
      <c r="C32" s="586" t="s">
        <v>829</v>
      </c>
      <c r="D32" s="586">
        <v>2</v>
      </c>
      <c r="E32" s="586">
        <v>15</v>
      </c>
      <c r="F32" s="587">
        <v>2466</v>
      </c>
      <c r="G32" s="533">
        <f t="shared" si="2"/>
        <v>273120</v>
      </c>
      <c r="H32" s="533">
        <f t="shared" si="3"/>
        <v>162600</v>
      </c>
      <c r="I32" s="533">
        <v>132600</v>
      </c>
      <c r="J32" s="533">
        <v>5</v>
      </c>
      <c r="K32" s="533">
        <f t="shared" si="12"/>
        <v>30000</v>
      </c>
      <c r="L32" s="533">
        <f t="shared" si="5"/>
        <v>110520</v>
      </c>
      <c r="M32" s="533">
        <v>10000</v>
      </c>
      <c r="N32" s="588">
        <v>1920</v>
      </c>
      <c r="O32" s="533">
        <v>20000</v>
      </c>
      <c r="P32" s="533">
        <v>10000</v>
      </c>
      <c r="Q32" s="533">
        <v>8600</v>
      </c>
      <c r="R32" s="589"/>
      <c r="S32" s="589">
        <f t="shared" si="6"/>
        <v>12000</v>
      </c>
      <c r="T32" s="590">
        <v>48000</v>
      </c>
      <c r="U32" s="591">
        <v>15</v>
      </c>
      <c r="V32" s="592"/>
      <c r="X32" s="544"/>
    </row>
    <row r="33" s="545" customFormat="1" ht="24" customHeight="1" spans="1:24">
      <c r="A33" s="586" t="s">
        <v>470</v>
      </c>
      <c r="B33" s="586" t="s">
        <v>853</v>
      </c>
      <c r="C33" s="586" t="s">
        <v>829</v>
      </c>
      <c r="D33" s="586">
        <v>3</v>
      </c>
      <c r="E33" s="586">
        <v>26</v>
      </c>
      <c r="F33" s="587">
        <v>4956</v>
      </c>
      <c r="G33" s="533">
        <f t="shared" si="2"/>
        <v>357200</v>
      </c>
      <c r="H33" s="533">
        <f t="shared" si="3"/>
        <v>220600</v>
      </c>
      <c r="I33" s="533">
        <v>180600</v>
      </c>
      <c r="J33" s="533">
        <v>7</v>
      </c>
      <c r="K33" s="533">
        <f t="shared" si="11"/>
        <v>40000</v>
      </c>
      <c r="L33" s="533">
        <f t="shared" si="5"/>
        <v>136600</v>
      </c>
      <c r="M33" s="533">
        <v>10000</v>
      </c>
      <c r="N33" s="588">
        <v>1920</v>
      </c>
      <c r="O33" s="533">
        <v>20000</v>
      </c>
      <c r="P33" s="533">
        <v>10000</v>
      </c>
      <c r="Q33" s="533">
        <v>18000</v>
      </c>
      <c r="R33" s="589"/>
      <c r="S33" s="589">
        <f t="shared" si="6"/>
        <v>16800</v>
      </c>
      <c r="T33" s="590">
        <v>59880</v>
      </c>
      <c r="U33" s="591">
        <v>19</v>
      </c>
      <c r="V33" s="592"/>
      <c r="X33" s="544"/>
    </row>
    <row r="34" s="545" customFormat="1" ht="24" customHeight="1" spans="1:24">
      <c r="A34" s="586" t="s">
        <v>470</v>
      </c>
      <c r="B34" s="586" t="s">
        <v>854</v>
      </c>
      <c r="C34" s="586" t="s">
        <v>829</v>
      </c>
      <c r="D34" s="586">
        <v>3</v>
      </c>
      <c r="E34" s="586">
        <v>24</v>
      </c>
      <c r="F34" s="587">
        <v>3026</v>
      </c>
      <c r="G34" s="533">
        <f t="shared" si="2"/>
        <v>349080</v>
      </c>
      <c r="H34" s="533">
        <f t="shared" si="3"/>
        <v>220600</v>
      </c>
      <c r="I34" s="533">
        <v>180600</v>
      </c>
      <c r="J34" s="533">
        <v>7</v>
      </c>
      <c r="K34" s="533">
        <f t="shared" si="11"/>
        <v>40000</v>
      </c>
      <c r="L34" s="533">
        <f t="shared" si="5"/>
        <v>128480</v>
      </c>
      <c r="M34" s="533">
        <v>10000</v>
      </c>
      <c r="N34" s="588">
        <v>1920</v>
      </c>
      <c r="O34" s="533">
        <v>20000</v>
      </c>
      <c r="P34" s="533">
        <v>10000</v>
      </c>
      <c r="Q34" s="533">
        <v>21500</v>
      </c>
      <c r="R34" s="589">
        <v>5300</v>
      </c>
      <c r="S34" s="589">
        <f t="shared" si="6"/>
        <v>16800</v>
      </c>
      <c r="T34" s="590">
        <v>42960</v>
      </c>
      <c r="U34" s="591">
        <v>13</v>
      </c>
      <c r="V34" s="592"/>
      <c r="X34" s="544"/>
    </row>
    <row r="35" s="545" customFormat="1" ht="24" customHeight="1" spans="1:24">
      <c r="A35" s="586" t="s">
        <v>470</v>
      </c>
      <c r="B35" s="586" t="s">
        <v>855</v>
      </c>
      <c r="C35" s="586" t="s">
        <v>827</v>
      </c>
      <c r="D35" s="586">
        <v>1</v>
      </c>
      <c r="E35" s="586">
        <v>9</v>
      </c>
      <c r="F35" s="587">
        <v>1546</v>
      </c>
      <c r="G35" s="533">
        <f t="shared" si="2"/>
        <v>247720</v>
      </c>
      <c r="H35" s="533">
        <f t="shared" si="3"/>
        <v>162600</v>
      </c>
      <c r="I35" s="533">
        <v>132600</v>
      </c>
      <c r="J35" s="533">
        <v>5</v>
      </c>
      <c r="K35" s="533">
        <f t="shared" si="12"/>
        <v>30000</v>
      </c>
      <c r="L35" s="533">
        <f t="shared" si="5"/>
        <v>85120</v>
      </c>
      <c r="M35" s="533">
        <v>10000</v>
      </c>
      <c r="N35" s="588">
        <v>1920</v>
      </c>
      <c r="O35" s="533">
        <v>20000</v>
      </c>
      <c r="P35" s="533">
        <v>10000</v>
      </c>
      <c r="Q35" s="533">
        <v>0</v>
      </c>
      <c r="R35" s="589"/>
      <c r="S35" s="589">
        <f t="shared" si="6"/>
        <v>12000</v>
      </c>
      <c r="T35" s="590">
        <v>31200</v>
      </c>
      <c r="U35" s="591">
        <v>10</v>
      </c>
      <c r="V35" s="592"/>
      <c r="X35" s="544"/>
    </row>
    <row r="36" s="545" customFormat="1" ht="24" customHeight="1" spans="1:24">
      <c r="A36" s="586" t="s">
        <v>470</v>
      </c>
      <c r="B36" s="586" t="s">
        <v>856</v>
      </c>
      <c r="C36" s="586" t="s">
        <v>827</v>
      </c>
      <c r="D36" s="586">
        <v>1</v>
      </c>
      <c r="E36" s="586">
        <v>15</v>
      </c>
      <c r="F36" s="587">
        <v>2260</v>
      </c>
      <c r="G36" s="533">
        <f t="shared" si="2"/>
        <v>244920</v>
      </c>
      <c r="H36" s="533">
        <f t="shared" si="3"/>
        <v>162600</v>
      </c>
      <c r="I36" s="533">
        <v>132600</v>
      </c>
      <c r="J36" s="533">
        <v>5</v>
      </c>
      <c r="K36" s="533">
        <f t="shared" si="12"/>
        <v>30000</v>
      </c>
      <c r="L36" s="533">
        <f t="shared" si="5"/>
        <v>82320</v>
      </c>
      <c r="M36" s="533">
        <v>10000</v>
      </c>
      <c r="N36" s="588">
        <v>1920</v>
      </c>
      <c r="O36" s="533">
        <v>20000</v>
      </c>
      <c r="P36" s="533">
        <v>10000</v>
      </c>
      <c r="Q36" s="533">
        <v>6800</v>
      </c>
      <c r="R36" s="589"/>
      <c r="S36" s="589">
        <f t="shared" si="6"/>
        <v>12000</v>
      </c>
      <c r="T36" s="590">
        <v>21600</v>
      </c>
      <c r="U36" s="591">
        <v>8</v>
      </c>
      <c r="V36" s="592"/>
      <c r="X36" s="544"/>
    </row>
    <row r="37" s="545" customFormat="1" ht="24" customHeight="1" spans="1:24">
      <c r="A37" s="586" t="s">
        <v>470</v>
      </c>
      <c r="B37" s="586" t="s">
        <v>857</v>
      </c>
      <c r="C37" s="586" t="s">
        <v>827</v>
      </c>
      <c r="D37" s="586">
        <v>2</v>
      </c>
      <c r="E37" s="586">
        <v>16</v>
      </c>
      <c r="F37" s="587">
        <v>3732</v>
      </c>
      <c r="G37" s="533">
        <f t="shared" si="2"/>
        <v>355380</v>
      </c>
      <c r="H37" s="533">
        <f t="shared" si="3"/>
        <v>220600</v>
      </c>
      <c r="I37" s="533">
        <v>180600</v>
      </c>
      <c r="J37" s="533">
        <v>7</v>
      </c>
      <c r="K37" s="533">
        <f t="shared" ref="K37:K41" si="13">IF(F37&gt;=500,IF(AND(F37&gt;=3000),40000,40000),40000)</f>
        <v>40000</v>
      </c>
      <c r="L37" s="533">
        <f t="shared" si="5"/>
        <v>134780</v>
      </c>
      <c r="M37" s="533">
        <v>10000</v>
      </c>
      <c r="N37" s="588">
        <v>1920</v>
      </c>
      <c r="O37" s="533">
        <v>20000</v>
      </c>
      <c r="P37" s="533">
        <v>10000</v>
      </c>
      <c r="Q37" s="533">
        <v>8500</v>
      </c>
      <c r="R37" s="589"/>
      <c r="S37" s="589">
        <f t="shared" si="6"/>
        <v>16800</v>
      </c>
      <c r="T37" s="590">
        <v>67560</v>
      </c>
      <c r="U37" s="591">
        <v>22</v>
      </c>
      <c r="V37" s="592"/>
      <c r="X37" s="544"/>
    </row>
    <row r="38" s="545" customFormat="1" ht="24" customHeight="1" spans="1:24">
      <c r="A38" s="586" t="s">
        <v>470</v>
      </c>
      <c r="B38" s="586" t="s">
        <v>858</v>
      </c>
      <c r="C38" s="586" t="s">
        <v>827</v>
      </c>
      <c r="D38" s="586">
        <v>2</v>
      </c>
      <c r="E38" s="586">
        <v>20</v>
      </c>
      <c r="F38" s="587">
        <v>3078</v>
      </c>
      <c r="G38" s="533">
        <f t="shared" si="2"/>
        <v>339400</v>
      </c>
      <c r="H38" s="533">
        <f t="shared" si="3"/>
        <v>220600</v>
      </c>
      <c r="I38" s="533">
        <v>180600</v>
      </c>
      <c r="J38" s="533">
        <v>7</v>
      </c>
      <c r="K38" s="533">
        <f t="shared" si="13"/>
        <v>40000</v>
      </c>
      <c r="L38" s="533">
        <f t="shared" si="5"/>
        <v>118800</v>
      </c>
      <c r="M38" s="533">
        <v>10000</v>
      </c>
      <c r="N38" s="588">
        <v>1920</v>
      </c>
      <c r="O38" s="533">
        <v>20000</v>
      </c>
      <c r="P38" s="533">
        <v>10000</v>
      </c>
      <c r="Q38" s="533">
        <v>13400</v>
      </c>
      <c r="R38" s="589"/>
      <c r="S38" s="589">
        <f t="shared" si="6"/>
        <v>16800</v>
      </c>
      <c r="T38" s="590">
        <v>46680</v>
      </c>
      <c r="U38" s="591">
        <v>15</v>
      </c>
      <c r="V38" s="592"/>
      <c r="X38" s="544"/>
    </row>
    <row r="39" s="545" customFormat="1" ht="24" customHeight="1" spans="1:24">
      <c r="A39" s="586" t="s">
        <v>470</v>
      </c>
      <c r="B39" s="586" t="s">
        <v>859</v>
      </c>
      <c r="C39" s="586" t="s">
        <v>829</v>
      </c>
      <c r="D39" s="586">
        <v>1</v>
      </c>
      <c r="E39" s="586">
        <v>10</v>
      </c>
      <c r="F39" s="594">
        <v>1858</v>
      </c>
      <c r="G39" s="533">
        <f t="shared" si="2"/>
        <v>251250</v>
      </c>
      <c r="H39" s="533">
        <f t="shared" si="3"/>
        <v>162600</v>
      </c>
      <c r="I39" s="533">
        <v>132600</v>
      </c>
      <c r="J39" s="533">
        <v>5</v>
      </c>
      <c r="K39" s="533">
        <f t="shared" ref="K39:K50" si="14">IF(F39&gt;=500,IF(AND(F39&gt;=3000),30000,30000),30000)</f>
        <v>30000</v>
      </c>
      <c r="L39" s="533">
        <f t="shared" si="5"/>
        <v>88650</v>
      </c>
      <c r="M39" s="533">
        <v>10000</v>
      </c>
      <c r="N39" s="588">
        <v>1920</v>
      </c>
      <c r="O39" s="533">
        <v>20000</v>
      </c>
      <c r="P39" s="533">
        <v>10000</v>
      </c>
      <c r="Q39" s="533">
        <v>3000</v>
      </c>
      <c r="R39" s="589">
        <v>4150</v>
      </c>
      <c r="S39" s="589">
        <f t="shared" si="6"/>
        <v>12000</v>
      </c>
      <c r="T39" s="590">
        <v>27580</v>
      </c>
      <c r="U39" s="591">
        <v>10</v>
      </c>
      <c r="V39" s="592"/>
      <c r="X39" s="544"/>
    </row>
    <row r="40" s="546" customFormat="1" ht="24" customHeight="1" spans="1:24">
      <c r="A40" s="513" t="s">
        <v>860</v>
      </c>
      <c r="B40" s="585"/>
      <c r="C40" s="585"/>
      <c r="D40" s="585">
        <f t="shared" ref="D40:U40" si="15">SUM(D41:D50)</f>
        <v>15</v>
      </c>
      <c r="E40" s="585">
        <f t="shared" si="15"/>
        <v>155</v>
      </c>
      <c r="F40" s="585">
        <f t="shared" si="15"/>
        <v>18842</v>
      </c>
      <c r="G40" s="585">
        <f t="shared" si="15"/>
        <v>2650970</v>
      </c>
      <c r="H40" s="585">
        <f t="shared" si="15"/>
        <v>1636000</v>
      </c>
      <c r="I40" s="585">
        <f t="shared" si="15"/>
        <v>1326000</v>
      </c>
      <c r="J40" s="585">
        <f t="shared" si="15"/>
        <v>50</v>
      </c>
      <c r="K40" s="585">
        <f t="shared" si="15"/>
        <v>310000</v>
      </c>
      <c r="L40" s="585">
        <f t="shared" si="15"/>
        <v>1014970</v>
      </c>
      <c r="M40" s="585">
        <f t="shared" si="15"/>
        <v>100000</v>
      </c>
      <c r="N40" s="585">
        <f t="shared" si="15"/>
        <v>19200</v>
      </c>
      <c r="O40" s="585">
        <f t="shared" si="15"/>
        <v>200000</v>
      </c>
      <c r="P40" s="585">
        <f t="shared" si="15"/>
        <v>100000</v>
      </c>
      <c r="Q40" s="585">
        <f t="shared" si="15"/>
        <v>156800</v>
      </c>
      <c r="R40" s="595">
        <f t="shared" si="15"/>
        <v>17650</v>
      </c>
      <c r="S40" s="595">
        <f t="shared" si="15"/>
        <v>120000</v>
      </c>
      <c r="T40" s="595">
        <f t="shared" si="15"/>
        <v>301320</v>
      </c>
      <c r="U40" s="595">
        <f t="shared" si="15"/>
        <v>95</v>
      </c>
      <c r="V40" s="596"/>
      <c r="X40" s="544"/>
    </row>
    <row r="41" s="545" customFormat="1" ht="24" customHeight="1" spans="1:24">
      <c r="A41" s="524" t="s">
        <v>469</v>
      </c>
      <c r="B41" s="586" t="s">
        <v>861</v>
      </c>
      <c r="C41" s="586" t="s">
        <v>829</v>
      </c>
      <c r="D41" s="586">
        <v>3</v>
      </c>
      <c r="E41" s="586">
        <v>28</v>
      </c>
      <c r="F41" s="587">
        <v>4022</v>
      </c>
      <c r="G41" s="533">
        <f t="shared" ref="G41:G50" si="16">H41+L41</f>
        <v>368820</v>
      </c>
      <c r="H41" s="533">
        <f t="shared" ref="H41:H50" si="17">I41+K41</f>
        <v>220600</v>
      </c>
      <c r="I41" s="533">
        <v>180600</v>
      </c>
      <c r="J41" s="533">
        <v>7</v>
      </c>
      <c r="K41" s="533">
        <f t="shared" si="13"/>
        <v>40000</v>
      </c>
      <c r="L41" s="533">
        <f t="shared" ref="L41:L50" si="18">SUM(M41:T41)</f>
        <v>148220</v>
      </c>
      <c r="M41" s="533">
        <v>10000</v>
      </c>
      <c r="N41" s="588">
        <v>1920</v>
      </c>
      <c r="O41" s="533">
        <v>20000</v>
      </c>
      <c r="P41" s="533">
        <v>10000</v>
      </c>
      <c r="Q41" s="533">
        <v>25300</v>
      </c>
      <c r="R41" s="589">
        <v>13000</v>
      </c>
      <c r="S41" s="589">
        <f t="shared" ref="S41:S50" si="19">J41*2400</f>
        <v>16800</v>
      </c>
      <c r="T41" s="590">
        <v>51200</v>
      </c>
      <c r="U41" s="591">
        <v>16</v>
      </c>
      <c r="V41" s="592"/>
      <c r="X41" s="544"/>
    </row>
    <row r="42" s="545" customFormat="1" ht="24" customHeight="1" spans="1:24">
      <c r="A42" s="524" t="s">
        <v>469</v>
      </c>
      <c r="B42" s="586" t="s">
        <v>862</v>
      </c>
      <c r="C42" s="586" t="s">
        <v>827</v>
      </c>
      <c r="D42" s="586">
        <v>1</v>
      </c>
      <c r="E42" s="586">
        <v>15</v>
      </c>
      <c r="F42" s="587">
        <v>2051</v>
      </c>
      <c r="G42" s="533">
        <f t="shared" si="16"/>
        <v>281490</v>
      </c>
      <c r="H42" s="533">
        <f t="shared" si="17"/>
        <v>162600</v>
      </c>
      <c r="I42" s="533">
        <v>132600</v>
      </c>
      <c r="J42" s="533">
        <v>5</v>
      </c>
      <c r="K42" s="533">
        <f t="shared" si="14"/>
        <v>30000</v>
      </c>
      <c r="L42" s="533">
        <f t="shared" si="18"/>
        <v>118890</v>
      </c>
      <c r="M42" s="533">
        <v>10000</v>
      </c>
      <c r="N42" s="588">
        <v>1920</v>
      </c>
      <c r="O42" s="533">
        <v>20000</v>
      </c>
      <c r="P42" s="533">
        <v>10000</v>
      </c>
      <c r="Q42" s="533">
        <v>29600</v>
      </c>
      <c r="R42" s="589">
        <v>4650</v>
      </c>
      <c r="S42" s="589">
        <f t="shared" si="19"/>
        <v>12000</v>
      </c>
      <c r="T42" s="590">
        <v>30720</v>
      </c>
      <c r="U42" s="591">
        <v>9</v>
      </c>
      <c r="V42" s="592"/>
      <c r="X42" s="544"/>
    </row>
    <row r="43" s="545" customFormat="1" ht="24" customHeight="1" spans="1:24">
      <c r="A43" s="524" t="s">
        <v>469</v>
      </c>
      <c r="B43" s="586" t="s">
        <v>863</v>
      </c>
      <c r="C43" s="586" t="s">
        <v>829</v>
      </c>
      <c r="D43" s="586">
        <v>2</v>
      </c>
      <c r="E43" s="586">
        <v>16</v>
      </c>
      <c r="F43" s="587">
        <v>2394</v>
      </c>
      <c r="G43" s="533">
        <f t="shared" si="16"/>
        <v>279180</v>
      </c>
      <c r="H43" s="533">
        <f t="shared" si="17"/>
        <v>162600</v>
      </c>
      <c r="I43" s="533">
        <v>132600</v>
      </c>
      <c r="J43" s="533">
        <v>5</v>
      </c>
      <c r="K43" s="533">
        <f t="shared" si="14"/>
        <v>30000</v>
      </c>
      <c r="L43" s="533">
        <f t="shared" si="18"/>
        <v>116580</v>
      </c>
      <c r="M43" s="533">
        <v>10000</v>
      </c>
      <c r="N43" s="588">
        <v>1920</v>
      </c>
      <c r="O43" s="533">
        <v>20000</v>
      </c>
      <c r="P43" s="533">
        <v>10000</v>
      </c>
      <c r="Q43" s="533">
        <v>12500</v>
      </c>
      <c r="R43" s="589"/>
      <c r="S43" s="589">
        <f t="shared" si="19"/>
        <v>12000</v>
      </c>
      <c r="T43" s="590">
        <v>50160</v>
      </c>
      <c r="U43" s="591">
        <v>12</v>
      </c>
      <c r="V43" s="592"/>
      <c r="X43" s="544"/>
    </row>
    <row r="44" s="545" customFormat="1" ht="24" customHeight="1" spans="1:24">
      <c r="A44" s="524" t="s">
        <v>469</v>
      </c>
      <c r="B44" s="586" t="s">
        <v>864</v>
      </c>
      <c r="C44" s="586" t="s">
        <v>827</v>
      </c>
      <c r="D44" s="586">
        <v>1</v>
      </c>
      <c r="E44" s="586">
        <v>11</v>
      </c>
      <c r="F44" s="587">
        <v>1136</v>
      </c>
      <c r="G44" s="533">
        <f t="shared" si="16"/>
        <v>251220</v>
      </c>
      <c r="H44" s="533">
        <f t="shared" si="17"/>
        <v>162600</v>
      </c>
      <c r="I44" s="533">
        <v>132600</v>
      </c>
      <c r="J44" s="533">
        <v>5</v>
      </c>
      <c r="K44" s="533">
        <f t="shared" si="14"/>
        <v>30000</v>
      </c>
      <c r="L44" s="533">
        <f t="shared" si="18"/>
        <v>88620</v>
      </c>
      <c r="M44" s="533">
        <v>10000</v>
      </c>
      <c r="N44" s="588">
        <v>1920</v>
      </c>
      <c r="O44" s="533">
        <v>20000</v>
      </c>
      <c r="P44" s="533">
        <v>10000</v>
      </c>
      <c r="Q44" s="533">
        <v>5900</v>
      </c>
      <c r="R44" s="589"/>
      <c r="S44" s="589">
        <f t="shared" si="19"/>
        <v>12000</v>
      </c>
      <c r="T44" s="590">
        <v>28800</v>
      </c>
      <c r="U44" s="591">
        <v>10</v>
      </c>
      <c r="V44" s="592"/>
      <c r="X44" s="544"/>
    </row>
    <row r="45" s="545" customFormat="1" ht="24" customHeight="1" spans="1:24">
      <c r="A45" s="524" t="s">
        <v>469</v>
      </c>
      <c r="B45" s="586" t="s">
        <v>865</v>
      </c>
      <c r="C45" s="586" t="s">
        <v>827</v>
      </c>
      <c r="D45" s="586">
        <v>1</v>
      </c>
      <c r="E45" s="586">
        <v>13</v>
      </c>
      <c r="F45" s="587">
        <v>1358</v>
      </c>
      <c r="G45" s="533">
        <f t="shared" si="16"/>
        <v>241400</v>
      </c>
      <c r="H45" s="533">
        <f t="shared" si="17"/>
        <v>162600</v>
      </c>
      <c r="I45" s="533">
        <v>132600</v>
      </c>
      <c r="J45" s="533">
        <v>5</v>
      </c>
      <c r="K45" s="533">
        <f t="shared" si="14"/>
        <v>30000</v>
      </c>
      <c r="L45" s="533">
        <f t="shared" si="18"/>
        <v>78800</v>
      </c>
      <c r="M45" s="533">
        <v>10000</v>
      </c>
      <c r="N45" s="588">
        <v>1920</v>
      </c>
      <c r="O45" s="533">
        <v>20000</v>
      </c>
      <c r="P45" s="533">
        <v>10000</v>
      </c>
      <c r="Q45" s="533">
        <v>8000</v>
      </c>
      <c r="R45" s="589"/>
      <c r="S45" s="589">
        <f t="shared" si="19"/>
        <v>12000</v>
      </c>
      <c r="T45" s="590">
        <v>16880</v>
      </c>
      <c r="U45" s="591">
        <v>7</v>
      </c>
      <c r="V45" s="592"/>
      <c r="X45" s="544"/>
    </row>
    <row r="46" s="545" customFormat="1" ht="24" customHeight="1" spans="1:24">
      <c r="A46" s="524" t="s">
        <v>469</v>
      </c>
      <c r="B46" s="586" t="s">
        <v>866</v>
      </c>
      <c r="C46" s="586" t="s">
        <v>829</v>
      </c>
      <c r="D46" s="586">
        <v>1</v>
      </c>
      <c r="E46" s="586">
        <v>17</v>
      </c>
      <c r="F46" s="587">
        <v>1369</v>
      </c>
      <c r="G46" s="533">
        <f t="shared" si="16"/>
        <v>245620</v>
      </c>
      <c r="H46" s="533">
        <f t="shared" si="17"/>
        <v>162600</v>
      </c>
      <c r="I46" s="533">
        <v>132600</v>
      </c>
      <c r="J46" s="533">
        <v>5</v>
      </c>
      <c r="K46" s="533">
        <f t="shared" si="14"/>
        <v>30000</v>
      </c>
      <c r="L46" s="533">
        <f t="shared" si="18"/>
        <v>83020</v>
      </c>
      <c r="M46" s="533">
        <v>10000</v>
      </c>
      <c r="N46" s="588">
        <v>1920</v>
      </c>
      <c r="O46" s="533">
        <v>20000</v>
      </c>
      <c r="P46" s="533">
        <v>10000</v>
      </c>
      <c r="Q46" s="533">
        <v>11700</v>
      </c>
      <c r="R46" s="589"/>
      <c r="S46" s="589">
        <f t="shared" si="19"/>
        <v>12000</v>
      </c>
      <c r="T46" s="590">
        <v>17400</v>
      </c>
      <c r="U46" s="591">
        <v>7</v>
      </c>
      <c r="V46" s="592"/>
      <c r="X46" s="544"/>
    </row>
    <row r="47" s="545" customFormat="1" ht="24" customHeight="1" spans="1:24">
      <c r="A47" s="524" t="s">
        <v>469</v>
      </c>
      <c r="B47" s="586" t="s">
        <v>867</v>
      </c>
      <c r="C47" s="586" t="s">
        <v>829</v>
      </c>
      <c r="D47" s="586">
        <v>1</v>
      </c>
      <c r="E47" s="586">
        <v>13</v>
      </c>
      <c r="F47" s="587">
        <v>1361</v>
      </c>
      <c r="G47" s="533">
        <f t="shared" si="16"/>
        <v>262700</v>
      </c>
      <c r="H47" s="533">
        <f t="shared" si="17"/>
        <v>162600</v>
      </c>
      <c r="I47" s="533">
        <v>132600</v>
      </c>
      <c r="J47" s="533">
        <v>5</v>
      </c>
      <c r="K47" s="533">
        <f t="shared" si="14"/>
        <v>30000</v>
      </c>
      <c r="L47" s="533">
        <f t="shared" si="18"/>
        <v>100100</v>
      </c>
      <c r="M47" s="533">
        <v>10000</v>
      </c>
      <c r="N47" s="588">
        <v>1920</v>
      </c>
      <c r="O47" s="533">
        <v>20000</v>
      </c>
      <c r="P47" s="533">
        <v>10000</v>
      </c>
      <c r="Q47" s="533">
        <v>29500</v>
      </c>
      <c r="R47" s="589"/>
      <c r="S47" s="589">
        <f t="shared" si="19"/>
        <v>12000</v>
      </c>
      <c r="T47" s="590">
        <v>16680</v>
      </c>
      <c r="U47" s="591">
        <v>5</v>
      </c>
      <c r="V47" s="592"/>
      <c r="X47" s="544"/>
    </row>
    <row r="48" s="545" customFormat="1" ht="24" customHeight="1" spans="1:24">
      <c r="A48" s="524" t="s">
        <v>469</v>
      </c>
      <c r="B48" s="586" t="s">
        <v>868</v>
      </c>
      <c r="C48" s="586" t="s">
        <v>827</v>
      </c>
      <c r="D48" s="586">
        <v>2</v>
      </c>
      <c r="E48" s="586">
        <v>15</v>
      </c>
      <c r="F48" s="587">
        <v>1652</v>
      </c>
      <c r="G48" s="533">
        <f t="shared" si="16"/>
        <v>251720</v>
      </c>
      <c r="H48" s="533">
        <f t="shared" si="17"/>
        <v>162600</v>
      </c>
      <c r="I48" s="533">
        <v>132600</v>
      </c>
      <c r="J48" s="533">
        <v>5</v>
      </c>
      <c r="K48" s="533">
        <f t="shared" si="14"/>
        <v>30000</v>
      </c>
      <c r="L48" s="533">
        <f t="shared" si="18"/>
        <v>89120</v>
      </c>
      <c r="M48" s="533">
        <v>10000</v>
      </c>
      <c r="N48" s="588">
        <v>1920</v>
      </c>
      <c r="O48" s="533">
        <v>20000</v>
      </c>
      <c r="P48" s="533">
        <v>10000</v>
      </c>
      <c r="Q48" s="533">
        <v>10400</v>
      </c>
      <c r="R48" s="589"/>
      <c r="S48" s="589">
        <f t="shared" si="19"/>
        <v>12000</v>
      </c>
      <c r="T48" s="590">
        <v>24800</v>
      </c>
      <c r="U48" s="591">
        <v>9</v>
      </c>
      <c r="V48" s="592"/>
      <c r="X48" s="544"/>
    </row>
    <row r="49" s="545" customFormat="1" ht="24" customHeight="1" spans="1:24">
      <c r="A49" s="524" t="s">
        <v>469</v>
      </c>
      <c r="B49" s="586" t="s">
        <v>869</v>
      </c>
      <c r="C49" s="586" t="s">
        <v>829</v>
      </c>
      <c r="D49" s="586">
        <v>2</v>
      </c>
      <c r="E49" s="586">
        <v>19</v>
      </c>
      <c r="F49" s="587">
        <v>2693</v>
      </c>
      <c r="G49" s="533">
        <f t="shared" si="16"/>
        <v>285800</v>
      </c>
      <c r="H49" s="533">
        <f t="shared" si="17"/>
        <v>162600</v>
      </c>
      <c r="I49" s="533">
        <v>132600</v>
      </c>
      <c r="J49" s="533">
        <v>5</v>
      </c>
      <c r="K49" s="533">
        <f t="shared" si="14"/>
        <v>30000</v>
      </c>
      <c r="L49" s="533">
        <f t="shared" si="18"/>
        <v>123200</v>
      </c>
      <c r="M49" s="533">
        <v>10000</v>
      </c>
      <c r="N49" s="588">
        <v>1920</v>
      </c>
      <c r="O49" s="533">
        <v>20000</v>
      </c>
      <c r="P49" s="533">
        <v>10000</v>
      </c>
      <c r="Q49" s="533">
        <v>21400</v>
      </c>
      <c r="R49" s="589"/>
      <c r="S49" s="589">
        <f t="shared" si="19"/>
        <v>12000</v>
      </c>
      <c r="T49" s="590">
        <v>47880</v>
      </c>
      <c r="U49" s="591">
        <v>15</v>
      </c>
      <c r="V49" s="592"/>
      <c r="X49" s="544"/>
    </row>
    <row r="50" s="547" customFormat="1" ht="24" customHeight="1" spans="1:24">
      <c r="A50" s="524" t="s">
        <v>469</v>
      </c>
      <c r="B50" s="586" t="s">
        <v>870</v>
      </c>
      <c r="C50" s="586" t="s">
        <v>827</v>
      </c>
      <c r="D50" s="586">
        <v>1</v>
      </c>
      <c r="E50" s="586">
        <v>8</v>
      </c>
      <c r="F50" s="587">
        <v>806</v>
      </c>
      <c r="G50" s="533">
        <f t="shared" si="16"/>
        <v>183020</v>
      </c>
      <c r="H50" s="533">
        <f t="shared" si="17"/>
        <v>114600</v>
      </c>
      <c r="I50" s="533">
        <v>84600</v>
      </c>
      <c r="J50" s="533">
        <v>3</v>
      </c>
      <c r="K50" s="533">
        <f t="shared" si="14"/>
        <v>30000</v>
      </c>
      <c r="L50" s="533">
        <f t="shared" si="18"/>
        <v>68420</v>
      </c>
      <c r="M50" s="533">
        <v>10000</v>
      </c>
      <c r="N50" s="588">
        <v>1920</v>
      </c>
      <c r="O50" s="533">
        <v>20000</v>
      </c>
      <c r="P50" s="533">
        <v>10000</v>
      </c>
      <c r="Q50" s="533">
        <v>2500</v>
      </c>
      <c r="R50" s="589"/>
      <c r="S50" s="589">
        <f t="shared" si="19"/>
        <v>7200</v>
      </c>
      <c r="T50" s="590">
        <v>16800</v>
      </c>
      <c r="U50" s="591">
        <v>5</v>
      </c>
      <c r="V50" s="592"/>
      <c r="X50" s="544"/>
    </row>
    <row r="51" s="546" customFormat="1" ht="24" customHeight="1" spans="1:24">
      <c r="A51" s="513" t="s">
        <v>871</v>
      </c>
      <c r="B51" s="585"/>
      <c r="C51" s="585"/>
      <c r="D51" s="585">
        <f t="shared" ref="D51:U51" si="20">SUM(D52:D69)</f>
        <v>31</v>
      </c>
      <c r="E51" s="585">
        <f t="shared" si="20"/>
        <v>301</v>
      </c>
      <c r="F51" s="585">
        <f t="shared" si="20"/>
        <v>45596</v>
      </c>
      <c r="G51" s="585">
        <f t="shared" si="20"/>
        <v>5342870</v>
      </c>
      <c r="H51" s="585">
        <f t="shared" si="20"/>
        <v>3360800</v>
      </c>
      <c r="I51" s="585">
        <f t="shared" si="20"/>
        <v>2770800</v>
      </c>
      <c r="J51" s="585">
        <f t="shared" si="20"/>
        <v>106</v>
      </c>
      <c r="K51" s="585">
        <f t="shared" si="20"/>
        <v>590000</v>
      </c>
      <c r="L51" s="585">
        <f t="shared" si="20"/>
        <v>1982070</v>
      </c>
      <c r="M51" s="585">
        <f t="shared" si="20"/>
        <v>180000</v>
      </c>
      <c r="N51" s="585">
        <f t="shared" si="20"/>
        <v>34560</v>
      </c>
      <c r="O51" s="585">
        <f t="shared" si="20"/>
        <v>360000</v>
      </c>
      <c r="P51" s="585">
        <f t="shared" si="20"/>
        <v>180000</v>
      </c>
      <c r="Q51" s="585">
        <f t="shared" si="20"/>
        <v>228100</v>
      </c>
      <c r="R51" s="595">
        <f t="shared" si="20"/>
        <v>30850</v>
      </c>
      <c r="S51" s="595">
        <f t="shared" si="20"/>
        <v>254400</v>
      </c>
      <c r="T51" s="595">
        <f t="shared" si="20"/>
        <v>714160</v>
      </c>
      <c r="U51" s="595">
        <f t="shared" si="20"/>
        <v>220</v>
      </c>
      <c r="V51" s="596"/>
      <c r="X51" s="544"/>
    </row>
    <row r="52" s="545" customFormat="1" ht="24" customHeight="1" spans="1:24">
      <c r="A52" s="524" t="s">
        <v>872</v>
      </c>
      <c r="B52" s="586" t="s">
        <v>873</v>
      </c>
      <c r="C52" s="586" t="s">
        <v>829</v>
      </c>
      <c r="D52" s="586">
        <v>1</v>
      </c>
      <c r="E52" s="586">
        <v>8</v>
      </c>
      <c r="F52" s="587">
        <v>1046</v>
      </c>
      <c r="G52" s="533">
        <f t="shared" ref="G52:G69" si="21">H52+L52</f>
        <v>233620</v>
      </c>
      <c r="H52" s="533">
        <f t="shared" ref="H52:H69" si="22">I52+K52</f>
        <v>162600</v>
      </c>
      <c r="I52" s="533">
        <v>132600</v>
      </c>
      <c r="J52" s="533">
        <v>5</v>
      </c>
      <c r="K52" s="533">
        <f t="shared" ref="K52:K57" si="23">IF(F52&gt;=500,IF(AND(F52&gt;=3000),30000,30000),30000)</f>
        <v>30000</v>
      </c>
      <c r="L52" s="533">
        <f t="shared" ref="L52:L69" si="24">SUM(M52:T52)</f>
        <v>71020</v>
      </c>
      <c r="M52" s="533">
        <v>10000</v>
      </c>
      <c r="N52" s="588">
        <v>1920</v>
      </c>
      <c r="O52" s="533">
        <v>20000</v>
      </c>
      <c r="P52" s="533">
        <v>10000</v>
      </c>
      <c r="Q52" s="533">
        <v>7500</v>
      </c>
      <c r="R52" s="589"/>
      <c r="S52" s="589">
        <f t="shared" ref="S52:S69" si="25">J52*2400</f>
        <v>12000</v>
      </c>
      <c r="T52" s="590">
        <v>9600</v>
      </c>
      <c r="U52" s="591">
        <v>3</v>
      </c>
      <c r="V52" s="592"/>
      <c r="X52" s="544"/>
    </row>
    <row r="53" s="545" customFormat="1" ht="24" customHeight="1" spans="1:24">
      <c r="A53" s="524" t="s">
        <v>872</v>
      </c>
      <c r="B53" s="586" t="s">
        <v>874</v>
      </c>
      <c r="C53" s="586" t="s">
        <v>827</v>
      </c>
      <c r="D53" s="586">
        <v>1</v>
      </c>
      <c r="E53" s="586">
        <v>17</v>
      </c>
      <c r="F53" s="587">
        <v>2976</v>
      </c>
      <c r="G53" s="533">
        <f t="shared" si="21"/>
        <v>301020</v>
      </c>
      <c r="H53" s="533">
        <f t="shared" si="22"/>
        <v>210600</v>
      </c>
      <c r="I53" s="533">
        <v>180600</v>
      </c>
      <c r="J53" s="533">
        <v>7</v>
      </c>
      <c r="K53" s="533">
        <f t="shared" si="23"/>
        <v>30000</v>
      </c>
      <c r="L53" s="533">
        <f t="shared" si="24"/>
        <v>90420</v>
      </c>
      <c r="M53" s="533">
        <v>10000</v>
      </c>
      <c r="N53" s="588">
        <v>1920</v>
      </c>
      <c r="O53" s="533">
        <v>20000</v>
      </c>
      <c r="P53" s="533">
        <v>10000</v>
      </c>
      <c r="Q53" s="533">
        <v>10500</v>
      </c>
      <c r="R53" s="589"/>
      <c r="S53" s="589">
        <f t="shared" si="25"/>
        <v>16800</v>
      </c>
      <c r="T53" s="590">
        <v>21200</v>
      </c>
      <c r="U53" s="591">
        <v>6</v>
      </c>
      <c r="V53" s="592"/>
      <c r="X53" s="544"/>
    </row>
    <row r="54" s="545" customFormat="1" ht="24" customHeight="1" spans="1:24">
      <c r="A54" s="524" t="s">
        <v>872</v>
      </c>
      <c r="B54" s="586" t="s">
        <v>875</v>
      </c>
      <c r="C54" s="586" t="s">
        <v>827</v>
      </c>
      <c r="D54" s="586">
        <v>1</v>
      </c>
      <c r="E54" s="586">
        <v>10</v>
      </c>
      <c r="F54" s="587">
        <v>1611</v>
      </c>
      <c r="G54" s="533">
        <f t="shared" si="21"/>
        <v>244620</v>
      </c>
      <c r="H54" s="533">
        <f t="shared" si="22"/>
        <v>162600</v>
      </c>
      <c r="I54" s="533">
        <v>132600</v>
      </c>
      <c r="J54" s="533">
        <v>5</v>
      </c>
      <c r="K54" s="533">
        <f t="shared" si="23"/>
        <v>30000</v>
      </c>
      <c r="L54" s="533">
        <f t="shared" si="24"/>
        <v>82020</v>
      </c>
      <c r="M54" s="533">
        <v>10000</v>
      </c>
      <c r="N54" s="588">
        <v>1920</v>
      </c>
      <c r="O54" s="533">
        <v>20000</v>
      </c>
      <c r="P54" s="533">
        <v>10000</v>
      </c>
      <c r="Q54" s="533">
        <v>1700</v>
      </c>
      <c r="R54" s="589"/>
      <c r="S54" s="589">
        <f t="shared" si="25"/>
        <v>12000</v>
      </c>
      <c r="T54" s="590">
        <v>26400</v>
      </c>
      <c r="U54" s="591">
        <v>8</v>
      </c>
      <c r="V54" s="592"/>
      <c r="X54" s="544"/>
    </row>
    <row r="55" s="545" customFormat="1" ht="24" customHeight="1" spans="1:24">
      <c r="A55" s="524" t="s">
        <v>872</v>
      </c>
      <c r="B55" s="586" t="s">
        <v>876</v>
      </c>
      <c r="C55" s="586" t="s">
        <v>829</v>
      </c>
      <c r="D55" s="586">
        <v>1</v>
      </c>
      <c r="E55" s="586">
        <v>9</v>
      </c>
      <c r="F55" s="587">
        <v>1080</v>
      </c>
      <c r="G55" s="533">
        <f t="shared" si="21"/>
        <v>232920</v>
      </c>
      <c r="H55" s="533">
        <f t="shared" si="22"/>
        <v>162600</v>
      </c>
      <c r="I55" s="533">
        <v>132600</v>
      </c>
      <c r="J55" s="533">
        <v>5</v>
      </c>
      <c r="K55" s="533">
        <f t="shared" si="23"/>
        <v>30000</v>
      </c>
      <c r="L55" s="533">
        <f t="shared" si="24"/>
        <v>70320</v>
      </c>
      <c r="M55" s="533">
        <v>10000</v>
      </c>
      <c r="N55" s="588">
        <v>1920</v>
      </c>
      <c r="O55" s="533">
        <v>20000</v>
      </c>
      <c r="P55" s="533">
        <v>10000</v>
      </c>
      <c r="Q55" s="533">
        <v>2000</v>
      </c>
      <c r="R55" s="589"/>
      <c r="S55" s="589">
        <f t="shared" si="25"/>
        <v>12000</v>
      </c>
      <c r="T55" s="590">
        <v>14400</v>
      </c>
      <c r="U55" s="591">
        <v>5</v>
      </c>
      <c r="V55" s="592"/>
      <c r="X55" s="544"/>
    </row>
    <row r="56" s="545" customFormat="1" ht="24" customHeight="1" spans="1:24">
      <c r="A56" s="524" t="s">
        <v>872</v>
      </c>
      <c r="B56" s="586" t="s">
        <v>877</v>
      </c>
      <c r="C56" s="586" t="s">
        <v>827</v>
      </c>
      <c r="D56" s="586">
        <v>1</v>
      </c>
      <c r="E56" s="586">
        <v>17</v>
      </c>
      <c r="F56" s="587">
        <v>2722</v>
      </c>
      <c r="G56" s="533">
        <f t="shared" si="21"/>
        <v>311120</v>
      </c>
      <c r="H56" s="533">
        <f t="shared" si="22"/>
        <v>210600</v>
      </c>
      <c r="I56" s="533">
        <v>180600</v>
      </c>
      <c r="J56" s="533">
        <v>7</v>
      </c>
      <c r="K56" s="533">
        <f t="shared" si="23"/>
        <v>30000</v>
      </c>
      <c r="L56" s="533">
        <f t="shared" si="24"/>
        <v>100520</v>
      </c>
      <c r="M56" s="533">
        <v>10000</v>
      </c>
      <c r="N56" s="588">
        <v>1920</v>
      </c>
      <c r="O56" s="533">
        <v>20000</v>
      </c>
      <c r="P56" s="533">
        <v>10000</v>
      </c>
      <c r="Q56" s="533">
        <v>10800</v>
      </c>
      <c r="R56" s="589"/>
      <c r="S56" s="589">
        <f t="shared" si="25"/>
        <v>16800</v>
      </c>
      <c r="T56" s="590">
        <v>31000</v>
      </c>
      <c r="U56" s="591">
        <v>11</v>
      </c>
      <c r="V56" s="592"/>
      <c r="X56" s="544"/>
    </row>
    <row r="57" s="545" customFormat="1" ht="24" customHeight="1" spans="1:24">
      <c r="A57" s="524" t="s">
        <v>872</v>
      </c>
      <c r="B57" s="586" t="s">
        <v>878</v>
      </c>
      <c r="C57" s="586" t="s">
        <v>827</v>
      </c>
      <c r="D57" s="586">
        <v>1</v>
      </c>
      <c r="E57" s="586">
        <v>13</v>
      </c>
      <c r="F57" s="587">
        <v>2630</v>
      </c>
      <c r="G57" s="533">
        <f t="shared" si="21"/>
        <v>248770</v>
      </c>
      <c r="H57" s="533">
        <f t="shared" si="22"/>
        <v>162600</v>
      </c>
      <c r="I57" s="533">
        <v>132600</v>
      </c>
      <c r="J57" s="533">
        <v>5</v>
      </c>
      <c r="K57" s="533">
        <f t="shared" si="23"/>
        <v>30000</v>
      </c>
      <c r="L57" s="533">
        <f t="shared" si="24"/>
        <v>86170</v>
      </c>
      <c r="M57" s="533">
        <v>10000</v>
      </c>
      <c r="N57" s="588">
        <v>1920</v>
      </c>
      <c r="O57" s="533">
        <v>20000</v>
      </c>
      <c r="P57" s="533">
        <v>10000</v>
      </c>
      <c r="Q57" s="533">
        <v>4000</v>
      </c>
      <c r="R57" s="589">
        <v>6650</v>
      </c>
      <c r="S57" s="589">
        <f t="shared" si="25"/>
        <v>12000</v>
      </c>
      <c r="T57" s="590">
        <v>21600</v>
      </c>
      <c r="U57" s="591">
        <v>6</v>
      </c>
      <c r="V57" s="592"/>
      <c r="X57" s="544"/>
    </row>
    <row r="58" s="545" customFormat="1" ht="24" customHeight="1" spans="1:24">
      <c r="A58" s="524" t="s">
        <v>872</v>
      </c>
      <c r="B58" s="586" t="s">
        <v>879</v>
      </c>
      <c r="C58" s="586" t="s">
        <v>827</v>
      </c>
      <c r="D58" s="586">
        <v>2</v>
      </c>
      <c r="E58" s="586">
        <v>24</v>
      </c>
      <c r="F58" s="587">
        <v>3511</v>
      </c>
      <c r="G58" s="533">
        <f t="shared" si="21"/>
        <v>352820</v>
      </c>
      <c r="H58" s="533">
        <f t="shared" si="22"/>
        <v>220600</v>
      </c>
      <c r="I58" s="533">
        <v>180600</v>
      </c>
      <c r="J58" s="533">
        <v>7</v>
      </c>
      <c r="K58" s="533">
        <f t="shared" ref="K58:K63" si="26">IF(F58&gt;=500,IF(AND(F58&gt;=3000),40000,40000),40000)</f>
        <v>40000</v>
      </c>
      <c r="L58" s="533">
        <f t="shared" si="24"/>
        <v>132220</v>
      </c>
      <c r="M58" s="533">
        <v>10000</v>
      </c>
      <c r="N58" s="588">
        <v>1920</v>
      </c>
      <c r="O58" s="533">
        <v>20000</v>
      </c>
      <c r="P58" s="533">
        <v>10000</v>
      </c>
      <c r="Q58" s="533">
        <v>20100</v>
      </c>
      <c r="R58" s="589"/>
      <c r="S58" s="589">
        <f t="shared" si="25"/>
        <v>16800</v>
      </c>
      <c r="T58" s="590">
        <v>53400</v>
      </c>
      <c r="U58" s="591">
        <v>17</v>
      </c>
      <c r="V58" s="592"/>
      <c r="X58" s="544"/>
    </row>
    <row r="59" s="545" customFormat="1" ht="24" customHeight="1" spans="1:24">
      <c r="A59" s="524" t="s">
        <v>872</v>
      </c>
      <c r="B59" s="586" t="s">
        <v>880</v>
      </c>
      <c r="C59" s="586" t="s">
        <v>827</v>
      </c>
      <c r="D59" s="586">
        <v>2</v>
      </c>
      <c r="E59" s="586">
        <v>15</v>
      </c>
      <c r="F59" s="587">
        <v>1896</v>
      </c>
      <c r="G59" s="533">
        <f t="shared" si="21"/>
        <v>273200</v>
      </c>
      <c r="H59" s="533">
        <f t="shared" si="22"/>
        <v>162600</v>
      </c>
      <c r="I59" s="533">
        <v>132600</v>
      </c>
      <c r="J59" s="533">
        <v>5</v>
      </c>
      <c r="K59" s="533">
        <f t="shared" ref="K59:K62" si="27">IF(F59&gt;=500,IF(AND(F59&gt;=3000),30000,30000),30000)</f>
        <v>30000</v>
      </c>
      <c r="L59" s="533">
        <f t="shared" si="24"/>
        <v>110600</v>
      </c>
      <c r="M59" s="533">
        <v>10000</v>
      </c>
      <c r="N59" s="588">
        <v>1920</v>
      </c>
      <c r="O59" s="533">
        <v>20000</v>
      </c>
      <c r="P59" s="533">
        <v>10000</v>
      </c>
      <c r="Q59" s="533">
        <v>11200</v>
      </c>
      <c r="R59" s="589"/>
      <c r="S59" s="589">
        <f t="shared" si="25"/>
        <v>12000</v>
      </c>
      <c r="T59" s="590">
        <v>45480</v>
      </c>
      <c r="U59" s="591">
        <v>14</v>
      </c>
      <c r="V59" s="592"/>
      <c r="X59" s="544"/>
    </row>
    <row r="60" s="548" customFormat="1" ht="24" customHeight="1" spans="1:24">
      <c r="A60" s="524" t="s">
        <v>872</v>
      </c>
      <c r="B60" s="586" t="s">
        <v>881</v>
      </c>
      <c r="C60" s="586" t="s">
        <v>827</v>
      </c>
      <c r="D60" s="586">
        <v>1</v>
      </c>
      <c r="E60" s="586">
        <v>10</v>
      </c>
      <c r="F60" s="587">
        <v>2250</v>
      </c>
      <c r="G60" s="533">
        <f t="shared" si="21"/>
        <v>255200</v>
      </c>
      <c r="H60" s="533">
        <f t="shared" si="22"/>
        <v>162600</v>
      </c>
      <c r="I60" s="533">
        <v>132600</v>
      </c>
      <c r="J60" s="533">
        <v>5</v>
      </c>
      <c r="K60" s="533">
        <f t="shared" si="27"/>
        <v>30000</v>
      </c>
      <c r="L60" s="533">
        <f t="shared" si="24"/>
        <v>92600</v>
      </c>
      <c r="M60" s="533">
        <v>10000</v>
      </c>
      <c r="N60" s="588">
        <v>1920</v>
      </c>
      <c r="O60" s="533">
        <v>20000</v>
      </c>
      <c r="P60" s="533">
        <v>10000</v>
      </c>
      <c r="Q60" s="533">
        <v>3000</v>
      </c>
      <c r="R60" s="589"/>
      <c r="S60" s="589">
        <f t="shared" si="25"/>
        <v>12000</v>
      </c>
      <c r="T60" s="590">
        <v>35680</v>
      </c>
      <c r="U60" s="591">
        <v>12</v>
      </c>
      <c r="V60" s="586"/>
      <c r="X60" s="544"/>
    </row>
    <row r="61" s="545" customFormat="1" ht="24" customHeight="1" spans="1:24">
      <c r="A61" s="524" t="s">
        <v>872</v>
      </c>
      <c r="B61" s="586" t="s">
        <v>882</v>
      </c>
      <c r="C61" s="586" t="s">
        <v>827</v>
      </c>
      <c r="D61" s="586">
        <v>2</v>
      </c>
      <c r="E61" s="586">
        <v>14</v>
      </c>
      <c r="F61" s="587">
        <v>3292</v>
      </c>
      <c r="G61" s="533">
        <f t="shared" si="21"/>
        <v>339520</v>
      </c>
      <c r="H61" s="533">
        <f t="shared" si="22"/>
        <v>220600</v>
      </c>
      <c r="I61" s="533">
        <v>180600</v>
      </c>
      <c r="J61" s="533">
        <v>7</v>
      </c>
      <c r="K61" s="533">
        <f t="shared" si="26"/>
        <v>40000</v>
      </c>
      <c r="L61" s="533">
        <f t="shared" si="24"/>
        <v>118920</v>
      </c>
      <c r="M61" s="533">
        <v>10000</v>
      </c>
      <c r="N61" s="588">
        <v>1920</v>
      </c>
      <c r="O61" s="533">
        <v>20000</v>
      </c>
      <c r="P61" s="533">
        <v>10000</v>
      </c>
      <c r="Q61" s="533">
        <v>5000</v>
      </c>
      <c r="R61" s="589"/>
      <c r="S61" s="589">
        <f t="shared" si="25"/>
        <v>16800</v>
      </c>
      <c r="T61" s="590">
        <v>55200</v>
      </c>
      <c r="U61" s="591">
        <v>16</v>
      </c>
      <c r="V61" s="592"/>
      <c r="X61" s="544"/>
    </row>
    <row r="62" s="545" customFormat="1" ht="24" customHeight="1" spans="1:24">
      <c r="A62" s="524" t="s">
        <v>872</v>
      </c>
      <c r="B62" s="586" t="s">
        <v>883</v>
      </c>
      <c r="C62" s="586" t="s">
        <v>827</v>
      </c>
      <c r="D62" s="586">
        <v>1</v>
      </c>
      <c r="E62" s="586">
        <v>8</v>
      </c>
      <c r="F62" s="587">
        <v>1474</v>
      </c>
      <c r="G62" s="533">
        <f t="shared" si="21"/>
        <v>250420</v>
      </c>
      <c r="H62" s="533">
        <f t="shared" si="22"/>
        <v>162600</v>
      </c>
      <c r="I62" s="533">
        <v>132600</v>
      </c>
      <c r="J62" s="533">
        <v>5</v>
      </c>
      <c r="K62" s="533">
        <f t="shared" si="27"/>
        <v>30000</v>
      </c>
      <c r="L62" s="533">
        <f t="shared" si="24"/>
        <v>87820</v>
      </c>
      <c r="M62" s="533">
        <v>10000</v>
      </c>
      <c r="N62" s="588">
        <v>1920</v>
      </c>
      <c r="O62" s="533">
        <v>20000</v>
      </c>
      <c r="P62" s="533">
        <v>10000</v>
      </c>
      <c r="Q62" s="533">
        <v>300</v>
      </c>
      <c r="R62" s="589"/>
      <c r="S62" s="589">
        <f t="shared" si="25"/>
        <v>12000</v>
      </c>
      <c r="T62" s="590">
        <v>33600</v>
      </c>
      <c r="U62" s="591">
        <v>11</v>
      </c>
      <c r="V62" s="592"/>
      <c r="X62" s="544"/>
    </row>
    <row r="63" s="545" customFormat="1" ht="24" customHeight="1" spans="1:24">
      <c r="A63" s="524" t="s">
        <v>872</v>
      </c>
      <c r="B63" s="586" t="s">
        <v>884</v>
      </c>
      <c r="C63" s="586" t="s">
        <v>827</v>
      </c>
      <c r="D63" s="586">
        <v>2</v>
      </c>
      <c r="E63" s="586">
        <v>17</v>
      </c>
      <c r="F63" s="587">
        <v>3024</v>
      </c>
      <c r="G63" s="533">
        <f t="shared" si="21"/>
        <v>358200</v>
      </c>
      <c r="H63" s="533">
        <f t="shared" si="22"/>
        <v>220600</v>
      </c>
      <c r="I63" s="533">
        <v>180600</v>
      </c>
      <c r="J63" s="533">
        <v>7</v>
      </c>
      <c r="K63" s="533">
        <f t="shared" si="26"/>
        <v>40000</v>
      </c>
      <c r="L63" s="533">
        <f t="shared" si="24"/>
        <v>137600</v>
      </c>
      <c r="M63" s="533">
        <v>10000</v>
      </c>
      <c r="N63" s="588">
        <v>1920</v>
      </c>
      <c r="O63" s="533">
        <v>20000</v>
      </c>
      <c r="P63" s="533">
        <v>10000</v>
      </c>
      <c r="Q63" s="533">
        <v>19000</v>
      </c>
      <c r="R63" s="589"/>
      <c r="S63" s="589">
        <f t="shared" si="25"/>
        <v>16800</v>
      </c>
      <c r="T63" s="590">
        <v>59880</v>
      </c>
      <c r="U63" s="591">
        <v>18</v>
      </c>
      <c r="V63" s="592"/>
      <c r="X63" s="544"/>
    </row>
    <row r="64" s="545" customFormat="1" ht="24" customHeight="1" spans="1:24">
      <c r="A64" s="524" t="s">
        <v>872</v>
      </c>
      <c r="B64" s="586" t="s">
        <v>885</v>
      </c>
      <c r="C64" s="586" t="s">
        <v>827</v>
      </c>
      <c r="D64" s="586">
        <v>1</v>
      </c>
      <c r="E64" s="586">
        <v>11</v>
      </c>
      <c r="F64" s="587">
        <v>1894</v>
      </c>
      <c r="G64" s="533">
        <f t="shared" si="21"/>
        <v>239420</v>
      </c>
      <c r="H64" s="533">
        <f t="shared" si="22"/>
        <v>162600</v>
      </c>
      <c r="I64" s="533">
        <v>132600</v>
      </c>
      <c r="J64" s="533">
        <v>5</v>
      </c>
      <c r="K64" s="533">
        <f t="shared" ref="K64:K66" si="28">IF(F64&gt;=500,IF(AND(F64&gt;=3000),30000,30000),30000)</f>
        <v>30000</v>
      </c>
      <c r="L64" s="533">
        <f t="shared" si="24"/>
        <v>76820</v>
      </c>
      <c r="M64" s="533">
        <v>10000</v>
      </c>
      <c r="N64" s="588">
        <v>1920</v>
      </c>
      <c r="O64" s="533">
        <v>20000</v>
      </c>
      <c r="P64" s="533">
        <v>10000</v>
      </c>
      <c r="Q64" s="533">
        <v>3700</v>
      </c>
      <c r="R64" s="589"/>
      <c r="S64" s="589">
        <f t="shared" si="25"/>
        <v>12000</v>
      </c>
      <c r="T64" s="590">
        <v>19200</v>
      </c>
      <c r="U64" s="591">
        <v>6</v>
      </c>
      <c r="V64" s="592"/>
      <c r="X64" s="544"/>
    </row>
    <row r="65" s="545" customFormat="1" ht="24" customHeight="1" spans="1:24">
      <c r="A65" s="524" t="s">
        <v>872</v>
      </c>
      <c r="B65" s="586" t="s">
        <v>886</v>
      </c>
      <c r="C65" s="586" t="s">
        <v>829</v>
      </c>
      <c r="D65" s="586">
        <v>3</v>
      </c>
      <c r="E65" s="586">
        <v>21</v>
      </c>
      <c r="F65" s="587">
        <v>2642</v>
      </c>
      <c r="G65" s="533">
        <f t="shared" si="21"/>
        <v>313370</v>
      </c>
      <c r="H65" s="533">
        <f t="shared" si="22"/>
        <v>186600</v>
      </c>
      <c r="I65" s="533">
        <v>156600</v>
      </c>
      <c r="J65" s="533">
        <v>6</v>
      </c>
      <c r="K65" s="533">
        <f t="shared" si="28"/>
        <v>30000</v>
      </c>
      <c r="L65" s="533">
        <f t="shared" si="24"/>
        <v>126770</v>
      </c>
      <c r="M65" s="533">
        <v>10000</v>
      </c>
      <c r="N65" s="588">
        <v>1920</v>
      </c>
      <c r="O65" s="533">
        <v>20000</v>
      </c>
      <c r="P65" s="533">
        <v>10000</v>
      </c>
      <c r="Q65" s="533">
        <v>22000</v>
      </c>
      <c r="R65" s="589">
        <v>2850</v>
      </c>
      <c r="S65" s="589">
        <f t="shared" si="25"/>
        <v>14400</v>
      </c>
      <c r="T65" s="590">
        <v>45600</v>
      </c>
      <c r="U65" s="591">
        <v>14</v>
      </c>
      <c r="V65" s="592"/>
      <c r="X65" s="544"/>
    </row>
    <row r="66" s="545" customFormat="1" ht="24" customHeight="1" spans="1:24">
      <c r="A66" s="524" t="s">
        <v>872</v>
      </c>
      <c r="B66" s="586" t="s">
        <v>887</v>
      </c>
      <c r="C66" s="586" t="s">
        <v>827</v>
      </c>
      <c r="D66" s="586">
        <v>2</v>
      </c>
      <c r="E66" s="586">
        <v>13</v>
      </c>
      <c r="F66" s="587">
        <v>2379</v>
      </c>
      <c r="G66" s="533">
        <f t="shared" si="21"/>
        <v>289200</v>
      </c>
      <c r="H66" s="533">
        <f t="shared" si="22"/>
        <v>162600</v>
      </c>
      <c r="I66" s="533">
        <v>132600</v>
      </c>
      <c r="J66" s="533">
        <v>5</v>
      </c>
      <c r="K66" s="533">
        <f t="shared" si="28"/>
        <v>30000</v>
      </c>
      <c r="L66" s="533">
        <f t="shared" si="24"/>
        <v>126600</v>
      </c>
      <c r="M66" s="533">
        <v>10000</v>
      </c>
      <c r="N66" s="588">
        <v>1920</v>
      </c>
      <c r="O66" s="533">
        <v>20000</v>
      </c>
      <c r="P66" s="533">
        <v>10000</v>
      </c>
      <c r="Q66" s="533">
        <v>8000</v>
      </c>
      <c r="R66" s="589"/>
      <c r="S66" s="589">
        <f t="shared" si="25"/>
        <v>12000</v>
      </c>
      <c r="T66" s="590">
        <v>64680</v>
      </c>
      <c r="U66" s="591">
        <v>19</v>
      </c>
      <c r="V66" s="592"/>
      <c r="X66" s="544"/>
    </row>
    <row r="67" s="545" customFormat="1" ht="24" customHeight="1" spans="1:24">
      <c r="A67" s="524" t="s">
        <v>872</v>
      </c>
      <c r="B67" s="586" t="s">
        <v>888</v>
      </c>
      <c r="C67" s="586" t="s">
        <v>827</v>
      </c>
      <c r="D67" s="586">
        <v>2</v>
      </c>
      <c r="E67" s="586">
        <v>26</v>
      </c>
      <c r="F67" s="587">
        <v>4182</v>
      </c>
      <c r="G67" s="533">
        <f t="shared" si="21"/>
        <v>356380</v>
      </c>
      <c r="H67" s="533">
        <f t="shared" si="22"/>
        <v>220600</v>
      </c>
      <c r="I67" s="533">
        <v>180600</v>
      </c>
      <c r="J67" s="533">
        <v>7</v>
      </c>
      <c r="K67" s="533">
        <f>IF(F67&gt;=500,IF(AND(F67&gt;=3000),40000,40000),40000)</f>
        <v>40000</v>
      </c>
      <c r="L67" s="533">
        <f t="shared" si="24"/>
        <v>135780</v>
      </c>
      <c r="M67" s="533">
        <v>10000</v>
      </c>
      <c r="N67" s="588">
        <v>1920</v>
      </c>
      <c r="O67" s="533">
        <v>20000</v>
      </c>
      <c r="P67" s="533">
        <v>10000</v>
      </c>
      <c r="Q67" s="533">
        <v>26000</v>
      </c>
      <c r="R67" s="589">
        <v>8100</v>
      </c>
      <c r="S67" s="589">
        <f t="shared" si="25"/>
        <v>16800</v>
      </c>
      <c r="T67" s="590">
        <v>42960</v>
      </c>
      <c r="U67" s="591">
        <v>15</v>
      </c>
      <c r="V67" s="592"/>
      <c r="X67" s="544"/>
    </row>
    <row r="68" s="545" customFormat="1" ht="24" customHeight="1" spans="1:24">
      <c r="A68" s="524" t="s">
        <v>872</v>
      </c>
      <c r="B68" s="586" t="s">
        <v>889</v>
      </c>
      <c r="C68" s="586" t="s">
        <v>827</v>
      </c>
      <c r="D68" s="586">
        <v>1</v>
      </c>
      <c r="E68" s="586">
        <v>14</v>
      </c>
      <c r="F68" s="587">
        <v>1691</v>
      </c>
      <c r="G68" s="533">
        <f t="shared" si="21"/>
        <v>245720</v>
      </c>
      <c r="H68" s="533">
        <f t="shared" si="22"/>
        <v>162600</v>
      </c>
      <c r="I68" s="533">
        <v>132600</v>
      </c>
      <c r="J68" s="533">
        <v>5</v>
      </c>
      <c r="K68" s="533">
        <f t="shared" ref="K68:K76" si="29">IF(F68&gt;=500,IF(AND(F68&gt;=3000),30000,30000),30000)</f>
        <v>30000</v>
      </c>
      <c r="L68" s="533">
        <f t="shared" si="24"/>
        <v>83120</v>
      </c>
      <c r="M68" s="533">
        <v>10000</v>
      </c>
      <c r="N68" s="588">
        <v>1920</v>
      </c>
      <c r="O68" s="533">
        <v>20000</v>
      </c>
      <c r="P68" s="533">
        <v>10000</v>
      </c>
      <c r="Q68" s="533">
        <v>10000</v>
      </c>
      <c r="R68" s="589"/>
      <c r="S68" s="589">
        <f t="shared" si="25"/>
        <v>12000</v>
      </c>
      <c r="T68" s="590">
        <v>19200</v>
      </c>
      <c r="U68" s="591">
        <v>6</v>
      </c>
      <c r="V68" s="592"/>
      <c r="X68" s="544"/>
    </row>
    <row r="69" s="545" customFormat="1" ht="24" customHeight="1" spans="1:24">
      <c r="A69" s="524" t="s">
        <v>872</v>
      </c>
      <c r="B69" s="586" t="s">
        <v>890</v>
      </c>
      <c r="C69" s="586" t="s">
        <v>829</v>
      </c>
      <c r="D69" s="586">
        <v>6</v>
      </c>
      <c r="E69" s="586">
        <v>54</v>
      </c>
      <c r="F69" s="587">
        <v>5296</v>
      </c>
      <c r="G69" s="533">
        <f t="shared" si="21"/>
        <v>497350</v>
      </c>
      <c r="H69" s="533">
        <f t="shared" si="22"/>
        <v>244600</v>
      </c>
      <c r="I69" s="533">
        <v>204600</v>
      </c>
      <c r="J69" s="533">
        <v>8</v>
      </c>
      <c r="K69" s="533">
        <f>IF(F69&gt;=500,IF(AND(F69&gt;=3000),40000,40000),40000)</f>
        <v>40000</v>
      </c>
      <c r="L69" s="533">
        <f t="shared" si="24"/>
        <v>252750</v>
      </c>
      <c r="M69" s="533">
        <v>10000</v>
      </c>
      <c r="N69" s="588">
        <v>1920</v>
      </c>
      <c r="O69" s="533">
        <v>20000</v>
      </c>
      <c r="P69" s="533">
        <v>10000</v>
      </c>
      <c r="Q69" s="533">
        <v>63300</v>
      </c>
      <c r="R69" s="589">
        <v>13250</v>
      </c>
      <c r="S69" s="589">
        <f t="shared" si="25"/>
        <v>19200</v>
      </c>
      <c r="T69" s="590">
        <v>115080</v>
      </c>
      <c r="U69" s="591">
        <v>33</v>
      </c>
      <c r="V69" s="592"/>
      <c r="X69" s="544"/>
    </row>
    <row r="70" s="546" customFormat="1" ht="24" customHeight="1" spans="1:24">
      <c r="A70" s="513" t="s">
        <v>891</v>
      </c>
      <c r="B70" s="585"/>
      <c r="C70" s="585"/>
      <c r="D70" s="585">
        <f t="shared" ref="D70:U70" si="30">SUM(D71:D88)</f>
        <v>34</v>
      </c>
      <c r="E70" s="585">
        <f t="shared" si="30"/>
        <v>324</v>
      </c>
      <c r="F70" s="585">
        <f t="shared" si="30"/>
        <v>45219</v>
      </c>
      <c r="G70" s="585">
        <f t="shared" si="30"/>
        <v>5433940</v>
      </c>
      <c r="H70" s="585">
        <f t="shared" si="30"/>
        <v>3258800</v>
      </c>
      <c r="I70" s="585">
        <f t="shared" si="30"/>
        <v>2698800</v>
      </c>
      <c r="J70" s="585">
        <f t="shared" si="30"/>
        <v>103</v>
      </c>
      <c r="K70" s="585">
        <f t="shared" si="30"/>
        <v>560000</v>
      </c>
      <c r="L70" s="585">
        <f t="shared" si="30"/>
        <v>2175140</v>
      </c>
      <c r="M70" s="585">
        <f t="shared" si="30"/>
        <v>180000</v>
      </c>
      <c r="N70" s="585">
        <f t="shared" si="30"/>
        <v>34560</v>
      </c>
      <c r="O70" s="585">
        <f t="shared" si="30"/>
        <v>360000</v>
      </c>
      <c r="P70" s="585">
        <f t="shared" si="30"/>
        <v>180000</v>
      </c>
      <c r="Q70" s="585">
        <f t="shared" si="30"/>
        <v>334600</v>
      </c>
      <c r="R70" s="595">
        <f t="shared" si="30"/>
        <v>9350</v>
      </c>
      <c r="S70" s="595">
        <f t="shared" si="30"/>
        <v>247200</v>
      </c>
      <c r="T70" s="595">
        <f t="shared" si="30"/>
        <v>829430</v>
      </c>
      <c r="U70" s="595">
        <f t="shared" si="30"/>
        <v>252</v>
      </c>
      <c r="V70" s="596"/>
      <c r="X70" s="544"/>
    </row>
    <row r="71" s="545" customFormat="1" ht="24" customHeight="1" spans="1:24">
      <c r="A71" s="524" t="s">
        <v>892</v>
      </c>
      <c r="B71" s="586" t="s">
        <v>893</v>
      </c>
      <c r="C71" s="586" t="s">
        <v>827</v>
      </c>
      <c r="D71" s="586">
        <v>2</v>
      </c>
      <c r="E71" s="586">
        <v>18</v>
      </c>
      <c r="F71" s="594">
        <v>2693</v>
      </c>
      <c r="G71" s="533">
        <f t="shared" ref="G71:G88" si="31">H71+L71</f>
        <v>305760</v>
      </c>
      <c r="H71" s="533">
        <f t="shared" ref="H71:H88" si="32">I71+K71</f>
        <v>162600</v>
      </c>
      <c r="I71" s="533">
        <v>132600</v>
      </c>
      <c r="J71" s="533">
        <v>5</v>
      </c>
      <c r="K71" s="533">
        <f t="shared" si="29"/>
        <v>30000</v>
      </c>
      <c r="L71" s="533">
        <f t="shared" ref="L71:L88" si="33">SUM(M71:T71)</f>
        <v>143160</v>
      </c>
      <c r="M71" s="533">
        <v>10000</v>
      </c>
      <c r="N71" s="588">
        <v>1920</v>
      </c>
      <c r="O71" s="533">
        <v>20000</v>
      </c>
      <c r="P71" s="533">
        <v>10000</v>
      </c>
      <c r="Q71" s="533">
        <v>29700</v>
      </c>
      <c r="R71" s="589">
        <v>1350</v>
      </c>
      <c r="S71" s="589">
        <f t="shared" ref="S71:S88" si="34">J71*2400</f>
        <v>12000</v>
      </c>
      <c r="T71" s="590">
        <v>58190</v>
      </c>
      <c r="U71" s="591">
        <v>18</v>
      </c>
      <c r="V71" s="592"/>
      <c r="X71" s="544"/>
    </row>
    <row r="72" s="545" customFormat="1" ht="24" customHeight="1" spans="1:24">
      <c r="A72" s="524" t="s">
        <v>892</v>
      </c>
      <c r="B72" s="586" t="s">
        <v>894</v>
      </c>
      <c r="C72" s="586" t="s">
        <v>827</v>
      </c>
      <c r="D72" s="586">
        <v>1</v>
      </c>
      <c r="E72" s="586">
        <v>11</v>
      </c>
      <c r="F72" s="594">
        <v>1480</v>
      </c>
      <c r="G72" s="533">
        <f t="shared" si="31"/>
        <v>278620</v>
      </c>
      <c r="H72" s="533">
        <f t="shared" si="32"/>
        <v>162600</v>
      </c>
      <c r="I72" s="533">
        <v>132600</v>
      </c>
      <c r="J72" s="533">
        <v>5</v>
      </c>
      <c r="K72" s="533">
        <f t="shared" si="29"/>
        <v>30000</v>
      </c>
      <c r="L72" s="533">
        <f t="shared" si="33"/>
        <v>116020</v>
      </c>
      <c r="M72" s="533">
        <v>10000</v>
      </c>
      <c r="N72" s="588">
        <v>1920</v>
      </c>
      <c r="O72" s="533">
        <v>20000</v>
      </c>
      <c r="P72" s="533">
        <v>10000</v>
      </c>
      <c r="Q72" s="533">
        <v>23700</v>
      </c>
      <c r="R72" s="589"/>
      <c r="S72" s="589">
        <f t="shared" si="34"/>
        <v>12000</v>
      </c>
      <c r="T72" s="590">
        <v>38400</v>
      </c>
      <c r="U72" s="591">
        <v>11</v>
      </c>
      <c r="V72" s="592"/>
      <c r="X72" s="544"/>
    </row>
    <row r="73" s="545" customFormat="1" ht="24" customHeight="1" spans="1:24">
      <c r="A73" s="524" t="s">
        <v>892</v>
      </c>
      <c r="B73" s="586" t="s">
        <v>895</v>
      </c>
      <c r="C73" s="586" t="s">
        <v>827</v>
      </c>
      <c r="D73" s="586">
        <v>2</v>
      </c>
      <c r="E73" s="586">
        <v>16</v>
      </c>
      <c r="F73" s="594">
        <v>2719</v>
      </c>
      <c r="G73" s="533">
        <f t="shared" si="31"/>
        <v>312920</v>
      </c>
      <c r="H73" s="533">
        <f t="shared" si="32"/>
        <v>186600</v>
      </c>
      <c r="I73" s="533">
        <v>156600</v>
      </c>
      <c r="J73" s="533">
        <v>6</v>
      </c>
      <c r="K73" s="533">
        <f t="shared" si="29"/>
        <v>30000</v>
      </c>
      <c r="L73" s="533">
        <f t="shared" si="33"/>
        <v>126320</v>
      </c>
      <c r="M73" s="533">
        <v>10000</v>
      </c>
      <c r="N73" s="588">
        <v>1920</v>
      </c>
      <c r="O73" s="533">
        <v>20000</v>
      </c>
      <c r="P73" s="533">
        <v>10000</v>
      </c>
      <c r="Q73" s="533">
        <v>22800</v>
      </c>
      <c r="R73" s="589"/>
      <c r="S73" s="589">
        <f t="shared" si="34"/>
        <v>14400</v>
      </c>
      <c r="T73" s="590">
        <v>47200</v>
      </c>
      <c r="U73" s="591">
        <v>16</v>
      </c>
      <c r="V73" s="592"/>
      <c r="X73" s="544"/>
    </row>
    <row r="74" s="545" customFormat="1" ht="24" customHeight="1" spans="1:24">
      <c r="A74" s="524" t="s">
        <v>892</v>
      </c>
      <c r="B74" s="586" t="s">
        <v>896</v>
      </c>
      <c r="C74" s="586" t="s">
        <v>827</v>
      </c>
      <c r="D74" s="586">
        <v>2</v>
      </c>
      <c r="E74" s="586">
        <v>16</v>
      </c>
      <c r="F74" s="587">
        <v>1804</v>
      </c>
      <c r="G74" s="533">
        <f t="shared" si="31"/>
        <v>273720</v>
      </c>
      <c r="H74" s="533">
        <f t="shared" si="32"/>
        <v>162600</v>
      </c>
      <c r="I74" s="533">
        <v>132600</v>
      </c>
      <c r="J74" s="533">
        <v>5</v>
      </c>
      <c r="K74" s="533">
        <f t="shared" si="29"/>
        <v>30000</v>
      </c>
      <c r="L74" s="533">
        <f t="shared" si="33"/>
        <v>111120</v>
      </c>
      <c r="M74" s="533">
        <v>10000</v>
      </c>
      <c r="N74" s="588">
        <v>1920</v>
      </c>
      <c r="O74" s="533">
        <v>20000</v>
      </c>
      <c r="P74" s="533">
        <v>10000</v>
      </c>
      <c r="Q74" s="533">
        <v>26000</v>
      </c>
      <c r="R74" s="589"/>
      <c r="S74" s="589">
        <f t="shared" si="34"/>
        <v>12000</v>
      </c>
      <c r="T74" s="590">
        <v>31200</v>
      </c>
      <c r="U74" s="591">
        <v>9</v>
      </c>
      <c r="V74" s="592"/>
      <c r="X74" s="544"/>
    </row>
    <row r="75" s="545" customFormat="1" ht="24" customHeight="1" spans="1:24">
      <c r="A75" s="524" t="s">
        <v>892</v>
      </c>
      <c r="B75" s="586" t="s">
        <v>897</v>
      </c>
      <c r="C75" s="586" t="s">
        <v>827</v>
      </c>
      <c r="D75" s="586">
        <v>2</v>
      </c>
      <c r="E75" s="586">
        <v>20</v>
      </c>
      <c r="F75" s="594">
        <v>2805</v>
      </c>
      <c r="G75" s="533">
        <f t="shared" si="31"/>
        <v>304460</v>
      </c>
      <c r="H75" s="533">
        <f t="shared" si="32"/>
        <v>162600</v>
      </c>
      <c r="I75" s="533">
        <v>132600</v>
      </c>
      <c r="J75" s="533">
        <v>5</v>
      </c>
      <c r="K75" s="533">
        <f t="shared" si="29"/>
        <v>30000</v>
      </c>
      <c r="L75" s="533">
        <f t="shared" si="33"/>
        <v>141860</v>
      </c>
      <c r="M75" s="533">
        <v>10000</v>
      </c>
      <c r="N75" s="588">
        <v>1920</v>
      </c>
      <c r="O75" s="533">
        <v>20000</v>
      </c>
      <c r="P75" s="533">
        <v>10000</v>
      </c>
      <c r="Q75" s="533">
        <v>16300</v>
      </c>
      <c r="R75" s="589"/>
      <c r="S75" s="589">
        <f t="shared" si="34"/>
        <v>12000</v>
      </c>
      <c r="T75" s="590">
        <v>71640</v>
      </c>
      <c r="U75" s="591">
        <v>21</v>
      </c>
      <c r="V75" s="592"/>
      <c r="X75" s="544"/>
    </row>
    <row r="76" s="545" customFormat="1" ht="24" customHeight="1" spans="1:24">
      <c r="A76" s="524" t="s">
        <v>892</v>
      </c>
      <c r="B76" s="586" t="s">
        <v>898</v>
      </c>
      <c r="C76" s="586" t="s">
        <v>827</v>
      </c>
      <c r="D76" s="586">
        <v>2</v>
      </c>
      <c r="E76" s="586">
        <v>19</v>
      </c>
      <c r="F76" s="594">
        <v>2826</v>
      </c>
      <c r="G76" s="533">
        <f t="shared" si="31"/>
        <v>342110</v>
      </c>
      <c r="H76" s="533">
        <f t="shared" si="32"/>
        <v>210600</v>
      </c>
      <c r="I76" s="533">
        <v>180600</v>
      </c>
      <c r="J76" s="533">
        <v>7</v>
      </c>
      <c r="K76" s="533">
        <f t="shared" si="29"/>
        <v>30000</v>
      </c>
      <c r="L76" s="533">
        <f t="shared" si="33"/>
        <v>131510</v>
      </c>
      <c r="M76" s="533">
        <v>10000</v>
      </c>
      <c r="N76" s="588">
        <v>1920</v>
      </c>
      <c r="O76" s="533">
        <v>20000</v>
      </c>
      <c r="P76" s="533">
        <v>10000</v>
      </c>
      <c r="Q76" s="533">
        <v>10800</v>
      </c>
      <c r="R76" s="589">
        <v>2350</v>
      </c>
      <c r="S76" s="589">
        <f t="shared" si="34"/>
        <v>16800</v>
      </c>
      <c r="T76" s="590">
        <v>59640</v>
      </c>
      <c r="U76" s="591">
        <v>18</v>
      </c>
      <c r="V76" s="592"/>
      <c r="X76" s="544"/>
    </row>
    <row r="77" s="545" customFormat="1" ht="24" customHeight="1" spans="1:24">
      <c r="A77" s="524" t="s">
        <v>892</v>
      </c>
      <c r="B77" s="586" t="s">
        <v>899</v>
      </c>
      <c r="C77" s="586" t="s">
        <v>827</v>
      </c>
      <c r="D77" s="586">
        <v>2</v>
      </c>
      <c r="E77" s="586">
        <v>25</v>
      </c>
      <c r="F77" s="594">
        <v>3798</v>
      </c>
      <c r="G77" s="533">
        <f t="shared" si="31"/>
        <v>358520</v>
      </c>
      <c r="H77" s="533">
        <f t="shared" si="32"/>
        <v>220600</v>
      </c>
      <c r="I77" s="533">
        <v>180600</v>
      </c>
      <c r="J77" s="533">
        <v>7</v>
      </c>
      <c r="K77" s="533">
        <f>IF(F77&gt;=500,IF(AND(F77&gt;=3000),40000,40000),40000)</f>
        <v>40000</v>
      </c>
      <c r="L77" s="533">
        <f t="shared" si="33"/>
        <v>137920</v>
      </c>
      <c r="M77" s="533">
        <v>10000</v>
      </c>
      <c r="N77" s="588">
        <v>1920</v>
      </c>
      <c r="O77" s="533">
        <v>20000</v>
      </c>
      <c r="P77" s="533">
        <v>10000</v>
      </c>
      <c r="Q77" s="533">
        <v>21000</v>
      </c>
      <c r="R77" s="589"/>
      <c r="S77" s="589">
        <f t="shared" si="34"/>
        <v>16800</v>
      </c>
      <c r="T77" s="590">
        <v>58200</v>
      </c>
      <c r="U77" s="591">
        <v>18</v>
      </c>
      <c r="V77" s="592"/>
      <c r="X77" s="544"/>
    </row>
    <row r="78" s="549" customFormat="1" ht="24" customHeight="1" spans="1:24">
      <c r="A78" s="524" t="s">
        <v>892</v>
      </c>
      <c r="B78" s="586" t="s">
        <v>900</v>
      </c>
      <c r="C78" s="586" t="s">
        <v>827</v>
      </c>
      <c r="D78" s="586">
        <v>1</v>
      </c>
      <c r="E78" s="586">
        <v>9</v>
      </c>
      <c r="F78" s="594">
        <v>1700</v>
      </c>
      <c r="G78" s="533">
        <f t="shared" si="31"/>
        <v>242320</v>
      </c>
      <c r="H78" s="533">
        <f t="shared" si="32"/>
        <v>162600</v>
      </c>
      <c r="I78" s="533">
        <v>132600</v>
      </c>
      <c r="J78" s="533">
        <v>5</v>
      </c>
      <c r="K78" s="533">
        <f t="shared" ref="K78:K82" si="35">IF(F78&gt;=500,IF(AND(F78&gt;=3000),30000,30000),30000)</f>
        <v>30000</v>
      </c>
      <c r="L78" s="533">
        <f t="shared" si="33"/>
        <v>79720</v>
      </c>
      <c r="M78" s="533">
        <v>10000</v>
      </c>
      <c r="N78" s="588">
        <v>1920</v>
      </c>
      <c r="O78" s="533">
        <v>20000</v>
      </c>
      <c r="P78" s="533">
        <v>10000</v>
      </c>
      <c r="Q78" s="533">
        <v>1800</v>
      </c>
      <c r="R78" s="589"/>
      <c r="S78" s="589">
        <f t="shared" si="34"/>
        <v>12000</v>
      </c>
      <c r="T78" s="590">
        <v>24000</v>
      </c>
      <c r="U78" s="591">
        <v>7</v>
      </c>
      <c r="V78" s="586"/>
      <c r="X78" s="544"/>
    </row>
    <row r="79" s="545" customFormat="1" ht="24" customHeight="1" spans="1:24">
      <c r="A79" s="524" t="s">
        <v>892</v>
      </c>
      <c r="B79" s="586" t="s">
        <v>901</v>
      </c>
      <c r="C79" s="586" t="s">
        <v>829</v>
      </c>
      <c r="D79" s="586">
        <v>3</v>
      </c>
      <c r="E79" s="586">
        <v>26</v>
      </c>
      <c r="F79" s="587">
        <v>2822</v>
      </c>
      <c r="G79" s="533">
        <f t="shared" si="31"/>
        <v>314920</v>
      </c>
      <c r="H79" s="533">
        <f t="shared" si="32"/>
        <v>186600</v>
      </c>
      <c r="I79" s="533">
        <v>156600</v>
      </c>
      <c r="J79" s="533">
        <v>6</v>
      </c>
      <c r="K79" s="533">
        <f t="shared" si="35"/>
        <v>30000</v>
      </c>
      <c r="L79" s="533">
        <f t="shared" si="33"/>
        <v>128320</v>
      </c>
      <c r="M79" s="533">
        <v>10000</v>
      </c>
      <c r="N79" s="588">
        <v>1920</v>
      </c>
      <c r="O79" s="533">
        <v>20000</v>
      </c>
      <c r="P79" s="533">
        <v>10000</v>
      </c>
      <c r="Q79" s="533">
        <v>30000</v>
      </c>
      <c r="R79" s="589"/>
      <c r="S79" s="589">
        <f t="shared" si="34"/>
        <v>14400</v>
      </c>
      <c r="T79" s="590">
        <v>42000</v>
      </c>
      <c r="U79" s="591">
        <v>16</v>
      </c>
      <c r="V79" s="592"/>
      <c r="X79" s="544"/>
    </row>
    <row r="80" s="545" customFormat="1" ht="24" customHeight="1" spans="1:24">
      <c r="A80" s="524" t="s">
        <v>892</v>
      </c>
      <c r="B80" s="586" t="s">
        <v>902</v>
      </c>
      <c r="C80" s="586" t="s">
        <v>827</v>
      </c>
      <c r="D80" s="586">
        <v>2</v>
      </c>
      <c r="E80" s="586">
        <v>17</v>
      </c>
      <c r="F80" s="594">
        <v>2916</v>
      </c>
      <c r="G80" s="533">
        <f t="shared" si="31"/>
        <v>326320</v>
      </c>
      <c r="H80" s="533">
        <f t="shared" si="32"/>
        <v>210600</v>
      </c>
      <c r="I80" s="533">
        <v>180600</v>
      </c>
      <c r="J80" s="533">
        <v>7</v>
      </c>
      <c r="K80" s="533">
        <f t="shared" si="35"/>
        <v>30000</v>
      </c>
      <c r="L80" s="533">
        <f t="shared" si="33"/>
        <v>115720</v>
      </c>
      <c r="M80" s="533">
        <v>10000</v>
      </c>
      <c r="N80" s="588">
        <v>1920</v>
      </c>
      <c r="O80" s="533">
        <v>20000</v>
      </c>
      <c r="P80" s="533">
        <v>10000</v>
      </c>
      <c r="Q80" s="533">
        <v>11400</v>
      </c>
      <c r="R80" s="589"/>
      <c r="S80" s="589">
        <f t="shared" si="34"/>
        <v>16800</v>
      </c>
      <c r="T80" s="590">
        <v>45600</v>
      </c>
      <c r="U80" s="591">
        <v>15</v>
      </c>
      <c r="V80" s="592"/>
      <c r="X80" s="544"/>
    </row>
    <row r="81" s="545" customFormat="1" ht="24" customHeight="1" spans="1:24">
      <c r="A81" s="524" t="s">
        <v>892</v>
      </c>
      <c r="B81" s="586" t="s">
        <v>903</v>
      </c>
      <c r="C81" s="586" t="s">
        <v>827</v>
      </c>
      <c r="D81" s="586">
        <v>1</v>
      </c>
      <c r="E81" s="586">
        <v>14</v>
      </c>
      <c r="F81" s="594">
        <v>2300</v>
      </c>
      <c r="G81" s="533">
        <f t="shared" si="31"/>
        <v>255200</v>
      </c>
      <c r="H81" s="533">
        <f t="shared" si="32"/>
        <v>162600</v>
      </c>
      <c r="I81" s="533">
        <v>132600</v>
      </c>
      <c r="J81" s="533">
        <v>5</v>
      </c>
      <c r="K81" s="533">
        <f t="shared" si="35"/>
        <v>30000</v>
      </c>
      <c r="L81" s="533">
        <f t="shared" si="33"/>
        <v>92600</v>
      </c>
      <c r="M81" s="533">
        <v>10000</v>
      </c>
      <c r="N81" s="588">
        <v>1920</v>
      </c>
      <c r="O81" s="533">
        <v>20000</v>
      </c>
      <c r="P81" s="533">
        <v>10000</v>
      </c>
      <c r="Q81" s="533">
        <v>10000</v>
      </c>
      <c r="R81" s="589"/>
      <c r="S81" s="589">
        <f t="shared" si="34"/>
        <v>12000</v>
      </c>
      <c r="T81" s="590">
        <v>28680</v>
      </c>
      <c r="U81" s="591">
        <v>8</v>
      </c>
      <c r="V81" s="592"/>
      <c r="X81" s="544"/>
    </row>
    <row r="82" s="545" customFormat="1" ht="24" customHeight="1" spans="1:24">
      <c r="A82" s="524" t="s">
        <v>892</v>
      </c>
      <c r="B82" s="586" t="s">
        <v>904</v>
      </c>
      <c r="C82" s="586" t="s">
        <v>829</v>
      </c>
      <c r="D82" s="586">
        <v>3</v>
      </c>
      <c r="E82" s="586">
        <v>25</v>
      </c>
      <c r="F82" s="587">
        <v>2881</v>
      </c>
      <c r="G82" s="533">
        <f t="shared" si="31"/>
        <v>357600</v>
      </c>
      <c r="H82" s="533">
        <f t="shared" si="32"/>
        <v>210600</v>
      </c>
      <c r="I82" s="533">
        <v>180600</v>
      </c>
      <c r="J82" s="533">
        <v>7</v>
      </c>
      <c r="K82" s="533">
        <f t="shared" si="35"/>
        <v>30000</v>
      </c>
      <c r="L82" s="533">
        <f t="shared" si="33"/>
        <v>147000</v>
      </c>
      <c r="M82" s="533">
        <v>10000</v>
      </c>
      <c r="N82" s="588">
        <v>1920</v>
      </c>
      <c r="O82" s="533">
        <v>20000</v>
      </c>
      <c r="P82" s="533">
        <v>10000</v>
      </c>
      <c r="Q82" s="533">
        <v>28400</v>
      </c>
      <c r="R82" s="589"/>
      <c r="S82" s="589">
        <f t="shared" si="34"/>
        <v>16800</v>
      </c>
      <c r="T82" s="590">
        <v>59880</v>
      </c>
      <c r="U82" s="591">
        <v>16</v>
      </c>
      <c r="V82" s="592"/>
      <c r="X82" s="544"/>
    </row>
    <row r="83" s="545" customFormat="1" ht="24" customHeight="1" spans="1:24">
      <c r="A83" s="524" t="s">
        <v>892</v>
      </c>
      <c r="B83" s="586" t="s">
        <v>905</v>
      </c>
      <c r="C83" s="586" t="s">
        <v>827</v>
      </c>
      <c r="D83" s="586">
        <v>2</v>
      </c>
      <c r="E83" s="586">
        <v>20</v>
      </c>
      <c r="F83" s="594">
        <v>3769</v>
      </c>
      <c r="G83" s="533">
        <f t="shared" si="31"/>
        <v>352060</v>
      </c>
      <c r="H83" s="533">
        <f t="shared" si="32"/>
        <v>220600</v>
      </c>
      <c r="I83" s="533">
        <v>180600</v>
      </c>
      <c r="J83" s="533">
        <v>7</v>
      </c>
      <c r="K83" s="533">
        <f>IF(F83&gt;=500,IF(AND(F83&gt;=3000),40000,40000),40000)</f>
        <v>40000</v>
      </c>
      <c r="L83" s="533">
        <f t="shared" si="33"/>
        <v>131460</v>
      </c>
      <c r="M83" s="533">
        <v>10000</v>
      </c>
      <c r="N83" s="588">
        <v>1920</v>
      </c>
      <c r="O83" s="533">
        <v>20000</v>
      </c>
      <c r="P83" s="533">
        <v>10000</v>
      </c>
      <c r="Q83" s="533">
        <v>15900</v>
      </c>
      <c r="R83" s="589"/>
      <c r="S83" s="589">
        <f t="shared" si="34"/>
        <v>16800</v>
      </c>
      <c r="T83" s="590">
        <v>56840</v>
      </c>
      <c r="U83" s="591">
        <v>16</v>
      </c>
      <c r="V83" s="592"/>
      <c r="X83" s="544"/>
    </row>
    <row r="84" s="545" customFormat="1" ht="24" customHeight="1" spans="1:24">
      <c r="A84" s="524" t="s">
        <v>892</v>
      </c>
      <c r="B84" s="586" t="s">
        <v>906</v>
      </c>
      <c r="C84" s="586" t="s">
        <v>829</v>
      </c>
      <c r="D84" s="586">
        <v>2</v>
      </c>
      <c r="E84" s="586">
        <v>23</v>
      </c>
      <c r="F84" s="587">
        <v>2032</v>
      </c>
      <c r="G84" s="533">
        <f t="shared" si="31"/>
        <v>287580</v>
      </c>
      <c r="H84" s="533">
        <f t="shared" si="32"/>
        <v>162600</v>
      </c>
      <c r="I84" s="533">
        <v>132600</v>
      </c>
      <c r="J84" s="533">
        <v>5</v>
      </c>
      <c r="K84" s="533">
        <f t="shared" ref="K84:K88" si="36">IF(F84&gt;=500,IF(AND(F84&gt;=3000),30000,30000),30000)</f>
        <v>30000</v>
      </c>
      <c r="L84" s="533">
        <f t="shared" si="33"/>
        <v>124980</v>
      </c>
      <c r="M84" s="533">
        <v>10000</v>
      </c>
      <c r="N84" s="588">
        <v>1920</v>
      </c>
      <c r="O84" s="533">
        <v>20000</v>
      </c>
      <c r="P84" s="533">
        <v>10000</v>
      </c>
      <c r="Q84" s="533">
        <v>25700</v>
      </c>
      <c r="R84" s="589"/>
      <c r="S84" s="589">
        <f t="shared" si="34"/>
        <v>12000</v>
      </c>
      <c r="T84" s="590">
        <v>45360</v>
      </c>
      <c r="U84" s="591">
        <v>16</v>
      </c>
      <c r="V84" s="592"/>
      <c r="X84" s="544"/>
    </row>
    <row r="85" s="545" customFormat="1" ht="24" customHeight="1" spans="1:24">
      <c r="A85" s="524" t="s">
        <v>892</v>
      </c>
      <c r="B85" s="586" t="s">
        <v>907</v>
      </c>
      <c r="C85" s="586" t="s">
        <v>829</v>
      </c>
      <c r="D85" s="586">
        <v>2</v>
      </c>
      <c r="E85" s="586">
        <v>17</v>
      </c>
      <c r="F85" s="594">
        <v>2450</v>
      </c>
      <c r="G85" s="533">
        <f t="shared" si="31"/>
        <v>278680</v>
      </c>
      <c r="H85" s="533">
        <f t="shared" si="32"/>
        <v>162600</v>
      </c>
      <c r="I85" s="533">
        <v>132600</v>
      </c>
      <c r="J85" s="533">
        <v>5</v>
      </c>
      <c r="K85" s="533">
        <f t="shared" si="36"/>
        <v>30000</v>
      </c>
      <c r="L85" s="533">
        <f t="shared" si="33"/>
        <v>116080</v>
      </c>
      <c r="M85" s="533">
        <v>10000</v>
      </c>
      <c r="N85" s="588">
        <v>1920</v>
      </c>
      <c r="O85" s="533">
        <v>20000</v>
      </c>
      <c r="P85" s="533">
        <v>10000</v>
      </c>
      <c r="Q85" s="533">
        <v>12000</v>
      </c>
      <c r="R85" s="589"/>
      <c r="S85" s="589">
        <f t="shared" si="34"/>
        <v>12000</v>
      </c>
      <c r="T85" s="590">
        <v>50160</v>
      </c>
      <c r="U85" s="591">
        <v>14</v>
      </c>
      <c r="V85" s="592"/>
      <c r="X85" s="544"/>
    </row>
    <row r="86" s="545" customFormat="1" ht="24" customHeight="1" spans="1:24">
      <c r="A86" s="524" t="s">
        <v>892</v>
      </c>
      <c r="B86" s="586" t="s">
        <v>908</v>
      </c>
      <c r="C86" s="586" t="s">
        <v>827</v>
      </c>
      <c r="D86" s="586">
        <v>1</v>
      </c>
      <c r="E86" s="586">
        <v>11</v>
      </c>
      <c r="F86" s="594">
        <v>2001</v>
      </c>
      <c r="G86" s="533">
        <f t="shared" si="31"/>
        <v>266270</v>
      </c>
      <c r="H86" s="533">
        <f t="shared" si="32"/>
        <v>162600</v>
      </c>
      <c r="I86" s="533">
        <v>132600</v>
      </c>
      <c r="J86" s="533">
        <v>5</v>
      </c>
      <c r="K86" s="533">
        <f t="shared" si="36"/>
        <v>30000</v>
      </c>
      <c r="L86" s="533">
        <f t="shared" si="33"/>
        <v>103670</v>
      </c>
      <c r="M86" s="533">
        <v>10000</v>
      </c>
      <c r="N86" s="588">
        <v>1920</v>
      </c>
      <c r="O86" s="533">
        <v>20000</v>
      </c>
      <c r="P86" s="533">
        <v>10000</v>
      </c>
      <c r="Q86" s="533">
        <v>22500</v>
      </c>
      <c r="R86" s="589">
        <v>5650</v>
      </c>
      <c r="S86" s="589">
        <f t="shared" si="34"/>
        <v>12000</v>
      </c>
      <c r="T86" s="590">
        <v>21600</v>
      </c>
      <c r="U86" s="591">
        <v>6</v>
      </c>
      <c r="V86" s="592"/>
      <c r="X86" s="544"/>
    </row>
    <row r="87" s="545" customFormat="1" ht="24" customHeight="1" spans="1:24">
      <c r="A87" s="524" t="s">
        <v>892</v>
      </c>
      <c r="B87" s="586" t="s">
        <v>909</v>
      </c>
      <c r="C87" s="586" t="s">
        <v>827</v>
      </c>
      <c r="D87" s="586">
        <v>1</v>
      </c>
      <c r="E87" s="586">
        <v>12</v>
      </c>
      <c r="F87" s="594">
        <v>1956</v>
      </c>
      <c r="G87" s="533">
        <f t="shared" si="31"/>
        <v>249260</v>
      </c>
      <c r="H87" s="533">
        <f t="shared" si="32"/>
        <v>162600</v>
      </c>
      <c r="I87" s="533">
        <v>132600</v>
      </c>
      <c r="J87" s="533">
        <v>5</v>
      </c>
      <c r="K87" s="533">
        <f t="shared" si="36"/>
        <v>30000</v>
      </c>
      <c r="L87" s="533">
        <f t="shared" si="33"/>
        <v>86660</v>
      </c>
      <c r="M87" s="533">
        <v>10000</v>
      </c>
      <c r="N87" s="588">
        <v>1920</v>
      </c>
      <c r="O87" s="533">
        <v>20000</v>
      </c>
      <c r="P87" s="533">
        <v>10000</v>
      </c>
      <c r="Q87" s="533">
        <v>4300</v>
      </c>
      <c r="R87" s="589"/>
      <c r="S87" s="589">
        <f t="shared" si="34"/>
        <v>12000</v>
      </c>
      <c r="T87" s="590">
        <v>28440</v>
      </c>
      <c r="U87" s="591">
        <v>9</v>
      </c>
      <c r="V87" s="592"/>
      <c r="X87" s="544"/>
    </row>
    <row r="88" s="549" customFormat="1" ht="24" customHeight="1" spans="1:24">
      <c r="A88" s="524" t="s">
        <v>892</v>
      </c>
      <c r="B88" s="586" t="s">
        <v>910</v>
      </c>
      <c r="C88" s="586" t="s">
        <v>829</v>
      </c>
      <c r="D88" s="586">
        <v>3</v>
      </c>
      <c r="E88" s="586">
        <v>25</v>
      </c>
      <c r="F88" s="587">
        <v>2267</v>
      </c>
      <c r="G88" s="533">
        <f t="shared" si="31"/>
        <v>327620</v>
      </c>
      <c r="H88" s="533">
        <f t="shared" si="32"/>
        <v>186600</v>
      </c>
      <c r="I88" s="533">
        <v>156600</v>
      </c>
      <c r="J88" s="533">
        <v>6</v>
      </c>
      <c r="K88" s="533">
        <f t="shared" si="36"/>
        <v>30000</v>
      </c>
      <c r="L88" s="533">
        <f t="shared" si="33"/>
        <v>141020</v>
      </c>
      <c r="M88" s="533">
        <v>10000</v>
      </c>
      <c r="N88" s="588">
        <v>1920</v>
      </c>
      <c r="O88" s="533">
        <v>20000</v>
      </c>
      <c r="P88" s="533">
        <v>10000</v>
      </c>
      <c r="Q88" s="533">
        <v>22300</v>
      </c>
      <c r="R88" s="589"/>
      <c r="S88" s="589">
        <f t="shared" si="34"/>
        <v>14400</v>
      </c>
      <c r="T88" s="590">
        <v>62400</v>
      </c>
      <c r="U88" s="591">
        <v>18</v>
      </c>
      <c r="V88" s="586"/>
      <c r="X88" s="544"/>
    </row>
    <row r="89" s="546" customFormat="1" ht="24" customHeight="1" spans="1:24">
      <c r="A89" s="513" t="s">
        <v>911</v>
      </c>
      <c r="B89" s="585"/>
      <c r="C89" s="585"/>
      <c r="D89" s="585">
        <f t="shared" ref="D89:U89" si="37">SUM(D90:D100)</f>
        <v>16</v>
      </c>
      <c r="E89" s="585">
        <f t="shared" si="37"/>
        <v>174</v>
      </c>
      <c r="F89" s="585">
        <f t="shared" si="37"/>
        <v>22334</v>
      </c>
      <c r="G89" s="585">
        <f t="shared" si="37"/>
        <v>2994770</v>
      </c>
      <c r="H89" s="585">
        <f t="shared" si="37"/>
        <v>1904600</v>
      </c>
      <c r="I89" s="585">
        <f t="shared" si="37"/>
        <v>1554600</v>
      </c>
      <c r="J89" s="585">
        <f t="shared" si="37"/>
        <v>59</v>
      </c>
      <c r="K89" s="585">
        <f t="shared" si="37"/>
        <v>350000</v>
      </c>
      <c r="L89" s="585">
        <f t="shared" si="37"/>
        <v>1090170</v>
      </c>
      <c r="M89" s="585">
        <f t="shared" si="37"/>
        <v>110000</v>
      </c>
      <c r="N89" s="585">
        <f t="shared" si="37"/>
        <v>21120</v>
      </c>
      <c r="O89" s="585">
        <f t="shared" si="37"/>
        <v>220000</v>
      </c>
      <c r="P89" s="585">
        <f t="shared" si="37"/>
        <v>110000</v>
      </c>
      <c r="Q89" s="585">
        <f t="shared" si="37"/>
        <v>140800</v>
      </c>
      <c r="R89" s="595">
        <f t="shared" si="37"/>
        <v>21650</v>
      </c>
      <c r="S89" s="595">
        <f t="shared" si="37"/>
        <v>141600</v>
      </c>
      <c r="T89" s="595">
        <f t="shared" si="37"/>
        <v>325000</v>
      </c>
      <c r="U89" s="595">
        <f t="shared" si="37"/>
        <v>106</v>
      </c>
      <c r="V89" s="596"/>
      <c r="X89" s="544"/>
    </row>
    <row r="90" s="545" customFormat="1" ht="24" customHeight="1" spans="1:24">
      <c r="A90" s="524" t="s">
        <v>474</v>
      </c>
      <c r="B90" s="586" t="s">
        <v>912</v>
      </c>
      <c r="C90" s="586" t="s">
        <v>827</v>
      </c>
      <c r="D90" s="586">
        <v>2</v>
      </c>
      <c r="E90" s="586">
        <v>18</v>
      </c>
      <c r="F90" s="587">
        <v>1664</v>
      </c>
      <c r="G90" s="533">
        <f t="shared" ref="G90:G100" si="38">H90+L90</f>
        <v>270020</v>
      </c>
      <c r="H90" s="533">
        <f t="shared" ref="H90:H100" si="39">I90+K90</f>
        <v>162600</v>
      </c>
      <c r="I90" s="533">
        <v>132600</v>
      </c>
      <c r="J90" s="533">
        <v>5</v>
      </c>
      <c r="K90" s="533">
        <f t="shared" ref="K90:K92" si="40">IF(F90&gt;=500,IF(AND(F90&gt;=3000),30000,30000),30000)</f>
        <v>30000</v>
      </c>
      <c r="L90" s="533">
        <f t="shared" ref="L90:L100" si="41">SUM(M90:T90)</f>
        <v>107420</v>
      </c>
      <c r="M90" s="533">
        <v>10000</v>
      </c>
      <c r="N90" s="588">
        <v>1920</v>
      </c>
      <c r="O90" s="533">
        <v>20000</v>
      </c>
      <c r="P90" s="533">
        <v>10000</v>
      </c>
      <c r="Q90" s="533">
        <v>17500</v>
      </c>
      <c r="R90" s="589"/>
      <c r="S90" s="589">
        <f t="shared" ref="S90:S100" si="42">J90*2400</f>
        <v>12000</v>
      </c>
      <c r="T90" s="590">
        <v>36000</v>
      </c>
      <c r="U90" s="591">
        <v>12</v>
      </c>
      <c r="V90" s="592"/>
      <c r="X90" s="544"/>
    </row>
    <row r="91" s="545" customFormat="1" ht="24" customHeight="1" spans="1:24">
      <c r="A91" s="524" t="s">
        <v>474</v>
      </c>
      <c r="B91" s="586" t="s">
        <v>913</v>
      </c>
      <c r="C91" s="586" t="s">
        <v>829</v>
      </c>
      <c r="D91" s="586">
        <v>2</v>
      </c>
      <c r="E91" s="586">
        <v>23</v>
      </c>
      <c r="F91" s="587">
        <v>1969</v>
      </c>
      <c r="G91" s="533">
        <f t="shared" si="38"/>
        <v>288720</v>
      </c>
      <c r="H91" s="533">
        <f t="shared" si="39"/>
        <v>162600</v>
      </c>
      <c r="I91" s="533">
        <v>132600</v>
      </c>
      <c r="J91" s="533">
        <v>5</v>
      </c>
      <c r="K91" s="533">
        <f t="shared" si="40"/>
        <v>30000</v>
      </c>
      <c r="L91" s="533">
        <f t="shared" si="41"/>
        <v>126120</v>
      </c>
      <c r="M91" s="533">
        <v>10000</v>
      </c>
      <c r="N91" s="588">
        <v>1920</v>
      </c>
      <c r="O91" s="533">
        <v>20000</v>
      </c>
      <c r="P91" s="533">
        <v>10000</v>
      </c>
      <c r="Q91" s="533">
        <v>26000</v>
      </c>
      <c r="R91" s="589"/>
      <c r="S91" s="589">
        <f t="shared" si="42"/>
        <v>12000</v>
      </c>
      <c r="T91" s="590">
        <v>46200</v>
      </c>
      <c r="U91" s="591">
        <v>14</v>
      </c>
      <c r="V91" s="592"/>
      <c r="X91" s="544"/>
    </row>
    <row r="92" s="545" customFormat="1" ht="24" customHeight="1" spans="1:24">
      <c r="A92" s="524" t="s">
        <v>474</v>
      </c>
      <c r="B92" s="586" t="s">
        <v>914</v>
      </c>
      <c r="C92" s="586" t="s">
        <v>829</v>
      </c>
      <c r="D92" s="586">
        <v>2</v>
      </c>
      <c r="E92" s="586">
        <v>13</v>
      </c>
      <c r="F92" s="587">
        <v>1426</v>
      </c>
      <c r="G92" s="533">
        <f t="shared" si="38"/>
        <v>266800</v>
      </c>
      <c r="H92" s="533">
        <f t="shared" si="39"/>
        <v>162600</v>
      </c>
      <c r="I92" s="533">
        <v>132600</v>
      </c>
      <c r="J92" s="533">
        <v>5</v>
      </c>
      <c r="K92" s="533">
        <f t="shared" si="40"/>
        <v>30000</v>
      </c>
      <c r="L92" s="533">
        <f t="shared" si="41"/>
        <v>104200</v>
      </c>
      <c r="M92" s="533">
        <v>10000</v>
      </c>
      <c r="N92" s="588">
        <v>1920</v>
      </c>
      <c r="O92" s="533">
        <v>20000</v>
      </c>
      <c r="P92" s="533">
        <v>10000</v>
      </c>
      <c r="Q92" s="533">
        <v>24000</v>
      </c>
      <c r="R92" s="589"/>
      <c r="S92" s="589">
        <f t="shared" si="42"/>
        <v>12000</v>
      </c>
      <c r="T92" s="590">
        <v>26280</v>
      </c>
      <c r="U92" s="591">
        <v>9</v>
      </c>
      <c r="V92" s="592"/>
      <c r="X92" s="544"/>
    </row>
    <row r="93" s="545" customFormat="1" ht="24" customHeight="1" spans="1:24">
      <c r="A93" s="524" t="s">
        <v>474</v>
      </c>
      <c r="B93" s="586" t="s">
        <v>915</v>
      </c>
      <c r="C93" s="586" t="s">
        <v>829</v>
      </c>
      <c r="D93" s="586">
        <v>2</v>
      </c>
      <c r="E93" s="586">
        <v>26</v>
      </c>
      <c r="F93" s="587">
        <v>3586</v>
      </c>
      <c r="G93" s="533">
        <f t="shared" si="38"/>
        <v>335100</v>
      </c>
      <c r="H93" s="533">
        <f t="shared" si="39"/>
        <v>220600</v>
      </c>
      <c r="I93" s="533">
        <v>180600</v>
      </c>
      <c r="J93" s="533">
        <v>7</v>
      </c>
      <c r="K93" s="533">
        <f>IF(F93&gt;=500,IF(AND(F93&gt;=3000),40000,40000),40000)</f>
        <v>40000</v>
      </c>
      <c r="L93" s="533">
        <f t="shared" si="41"/>
        <v>114500</v>
      </c>
      <c r="M93" s="533">
        <v>10000</v>
      </c>
      <c r="N93" s="588">
        <v>1920</v>
      </c>
      <c r="O93" s="533">
        <v>20000</v>
      </c>
      <c r="P93" s="533">
        <v>10000</v>
      </c>
      <c r="Q93" s="533">
        <v>22300</v>
      </c>
      <c r="R93" s="589"/>
      <c r="S93" s="589">
        <f t="shared" si="42"/>
        <v>16800</v>
      </c>
      <c r="T93" s="590">
        <v>33480</v>
      </c>
      <c r="U93" s="591">
        <v>9</v>
      </c>
      <c r="V93" s="592"/>
      <c r="X93" s="544"/>
    </row>
    <row r="94" s="545" customFormat="1" ht="24" customHeight="1" spans="1:24">
      <c r="A94" s="524" t="s">
        <v>474</v>
      </c>
      <c r="B94" s="586" t="s">
        <v>916</v>
      </c>
      <c r="C94" s="586" t="s">
        <v>827</v>
      </c>
      <c r="D94" s="586">
        <v>1</v>
      </c>
      <c r="E94" s="586">
        <v>10</v>
      </c>
      <c r="F94" s="587">
        <v>1655</v>
      </c>
      <c r="G94" s="533">
        <f t="shared" si="38"/>
        <v>238220</v>
      </c>
      <c r="H94" s="533">
        <f t="shared" si="39"/>
        <v>162600</v>
      </c>
      <c r="I94" s="533">
        <v>132600</v>
      </c>
      <c r="J94" s="533">
        <v>5</v>
      </c>
      <c r="K94" s="533">
        <f t="shared" ref="K94:K99" si="43">IF(F94&gt;=500,IF(AND(F94&gt;=3000),30000,30000),30000)</f>
        <v>30000</v>
      </c>
      <c r="L94" s="533">
        <f t="shared" si="41"/>
        <v>75620</v>
      </c>
      <c r="M94" s="533">
        <v>10000</v>
      </c>
      <c r="N94" s="588">
        <v>1920</v>
      </c>
      <c r="O94" s="533">
        <v>20000</v>
      </c>
      <c r="P94" s="533">
        <v>10000</v>
      </c>
      <c r="Q94" s="533">
        <v>2500</v>
      </c>
      <c r="R94" s="589"/>
      <c r="S94" s="589">
        <f t="shared" si="42"/>
        <v>12000</v>
      </c>
      <c r="T94" s="590">
        <v>19200</v>
      </c>
      <c r="U94" s="591">
        <v>8</v>
      </c>
      <c r="V94" s="592"/>
      <c r="X94" s="544"/>
    </row>
    <row r="95" s="545" customFormat="1" ht="24" customHeight="1" spans="1:24">
      <c r="A95" s="524" t="s">
        <v>474</v>
      </c>
      <c r="B95" s="586" t="s">
        <v>917</v>
      </c>
      <c r="C95" s="586" t="s">
        <v>827</v>
      </c>
      <c r="D95" s="586">
        <v>1</v>
      </c>
      <c r="E95" s="586">
        <v>8</v>
      </c>
      <c r="F95" s="587">
        <v>1160</v>
      </c>
      <c r="G95" s="533">
        <f t="shared" si="38"/>
        <v>234820</v>
      </c>
      <c r="H95" s="533">
        <f t="shared" si="39"/>
        <v>162600</v>
      </c>
      <c r="I95" s="533">
        <v>132600</v>
      </c>
      <c r="J95" s="533">
        <v>5</v>
      </c>
      <c r="K95" s="533">
        <f t="shared" si="43"/>
        <v>30000</v>
      </c>
      <c r="L95" s="533">
        <f t="shared" si="41"/>
        <v>72220</v>
      </c>
      <c r="M95" s="533">
        <v>10000</v>
      </c>
      <c r="N95" s="588">
        <v>1920</v>
      </c>
      <c r="O95" s="533">
        <v>20000</v>
      </c>
      <c r="P95" s="533">
        <v>10000</v>
      </c>
      <c r="Q95" s="533">
        <v>1500</v>
      </c>
      <c r="R95" s="589"/>
      <c r="S95" s="589">
        <f t="shared" si="42"/>
        <v>12000</v>
      </c>
      <c r="T95" s="590">
        <v>16800</v>
      </c>
      <c r="U95" s="591">
        <v>6</v>
      </c>
      <c r="V95" s="592"/>
      <c r="X95" s="544"/>
    </row>
    <row r="96" s="545" customFormat="1" ht="24" customHeight="1" spans="1:24">
      <c r="A96" s="524" t="s">
        <v>474</v>
      </c>
      <c r="B96" s="586" t="s">
        <v>918</v>
      </c>
      <c r="C96" s="586" t="s">
        <v>827</v>
      </c>
      <c r="D96" s="586">
        <v>1</v>
      </c>
      <c r="E96" s="586">
        <v>7</v>
      </c>
      <c r="F96" s="587">
        <v>1160</v>
      </c>
      <c r="G96" s="533">
        <f t="shared" si="38"/>
        <v>242920</v>
      </c>
      <c r="H96" s="533">
        <f t="shared" si="39"/>
        <v>162600</v>
      </c>
      <c r="I96" s="533">
        <v>132600</v>
      </c>
      <c r="J96" s="533">
        <v>5</v>
      </c>
      <c r="K96" s="533">
        <f t="shared" si="43"/>
        <v>30000</v>
      </c>
      <c r="L96" s="533">
        <f t="shared" si="41"/>
        <v>80320</v>
      </c>
      <c r="M96" s="533">
        <v>10000</v>
      </c>
      <c r="N96" s="588">
        <v>1920</v>
      </c>
      <c r="O96" s="533">
        <v>20000</v>
      </c>
      <c r="P96" s="533">
        <v>10000</v>
      </c>
      <c r="Q96" s="533">
        <v>0</v>
      </c>
      <c r="R96" s="589"/>
      <c r="S96" s="589">
        <f t="shared" si="42"/>
        <v>12000</v>
      </c>
      <c r="T96" s="590">
        <v>26400</v>
      </c>
      <c r="U96" s="591">
        <v>8</v>
      </c>
      <c r="V96" s="592"/>
      <c r="X96" s="544"/>
    </row>
    <row r="97" s="545" customFormat="1" ht="24" customHeight="1" spans="1:24">
      <c r="A97" s="524" t="s">
        <v>474</v>
      </c>
      <c r="B97" s="586" t="s">
        <v>919</v>
      </c>
      <c r="C97" s="586" t="s">
        <v>827</v>
      </c>
      <c r="D97" s="586">
        <v>1</v>
      </c>
      <c r="E97" s="586">
        <v>18</v>
      </c>
      <c r="F97" s="587">
        <v>2398</v>
      </c>
      <c r="G97" s="533">
        <f t="shared" si="38"/>
        <v>260620</v>
      </c>
      <c r="H97" s="533">
        <f t="shared" si="39"/>
        <v>162600</v>
      </c>
      <c r="I97" s="533">
        <v>132600</v>
      </c>
      <c r="J97" s="533">
        <v>5</v>
      </c>
      <c r="K97" s="533">
        <f t="shared" si="43"/>
        <v>30000</v>
      </c>
      <c r="L97" s="533">
        <f t="shared" si="41"/>
        <v>98020</v>
      </c>
      <c r="M97" s="533">
        <v>10000</v>
      </c>
      <c r="N97" s="588">
        <v>1920</v>
      </c>
      <c r="O97" s="533">
        <v>20000</v>
      </c>
      <c r="P97" s="533">
        <v>10000</v>
      </c>
      <c r="Q97" s="533">
        <v>10500</v>
      </c>
      <c r="R97" s="589"/>
      <c r="S97" s="589">
        <f t="shared" si="42"/>
        <v>12000</v>
      </c>
      <c r="T97" s="590">
        <v>33600</v>
      </c>
      <c r="U97" s="591">
        <v>10</v>
      </c>
      <c r="V97" s="592"/>
      <c r="X97" s="544"/>
    </row>
    <row r="98" s="545" customFormat="1" ht="24" customHeight="1" spans="1:24">
      <c r="A98" s="524" t="s">
        <v>474</v>
      </c>
      <c r="B98" s="586" t="s">
        <v>920</v>
      </c>
      <c r="C98" s="586" t="s">
        <v>827</v>
      </c>
      <c r="D98" s="586">
        <v>1</v>
      </c>
      <c r="E98" s="586">
        <v>14</v>
      </c>
      <c r="F98" s="587">
        <v>1784</v>
      </c>
      <c r="G98" s="533">
        <f t="shared" si="38"/>
        <v>252120</v>
      </c>
      <c r="H98" s="533">
        <f t="shared" si="39"/>
        <v>162600</v>
      </c>
      <c r="I98" s="533">
        <v>132600</v>
      </c>
      <c r="J98" s="533">
        <v>5</v>
      </c>
      <c r="K98" s="533">
        <f t="shared" si="43"/>
        <v>30000</v>
      </c>
      <c r="L98" s="533">
        <f t="shared" si="41"/>
        <v>89520</v>
      </c>
      <c r="M98" s="533">
        <v>10000</v>
      </c>
      <c r="N98" s="588">
        <v>1920</v>
      </c>
      <c r="O98" s="533">
        <v>20000</v>
      </c>
      <c r="P98" s="533">
        <v>10000</v>
      </c>
      <c r="Q98" s="533">
        <v>6200</v>
      </c>
      <c r="R98" s="589"/>
      <c r="S98" s="589">
        <f t="shared" si="42"/>
        <v>12000</v>
      </c>
      <c r="T98" s="590">
        <v>29400</v>
      </c>
      <c r="U98" s="591">
        <v>9</v>
      </c>
      <c r="V98" s="592"/>
      <c r="X98" s="544"/>
    </row>
    <row r="99" s="545" customFormat="1" ht="24" customHeight="1" spans="1:24">
      <c r="A99" s="524" t="s">
        <v>474</v>
      </c>
      <c r="B99" s="586" t="s">
        <v>921</v>
      </c>
      <c r="C99" s="586" t="s">
        <v>827</v>
      </c>
      <c r="D99" s="586">
        <v>1</v>
      </c>
      <c r="E99" s="586">
        <v>14</v>
      </c>
      <c r="F99" s="587">
        <v>1884</v>
      </c>
      <c r="G99" s="533">
        <f t="shared" si="38"/>
        <v>242300</v>
      </c>
      <c r="H99" s="533">
        <f t="shared" si="39"/>
        <v>162600</v>
      </c>
      <c r="I99" s="533">
        <v>132600</v>
      </c>
      <c r="J99" s="533">
        <v>5</v>
      </c>
      <c r="K99" s="533">
        <f t="shared" si="43"/>
        <v>30000</v>
      </c>
      <c r="L99" s="533">
        <f t="shared" si="41"/>
        <v>79700</v>
      </c>
      <c r="M99" s="533">
        <v>10000</v>
      </c>
      <c r="N99" s="588">
        <v>1920</v>
      </c>
      <c r="O99" s="533">
        <v>20000</v>
      </c>
      <c r="P99" s="533">
        <v>10000</v>
      </c>
      <c r="Q99" s="533">
        <v>6700</v>
      </c>
      <c r="R99" s="589"/>
      <c r="S99" s="589">
        <f t="shared" si="42"/>
        <v>12000</v>
      </c>
      <c r="T99" s="590">
        <v>19080</v>
      </c>
      <c r="U99" s="591">
        <v>7</v>
      </c>
      <c r="V99" s="592"/>
      <c r="X99" s="544"/>
    </row>
    <row r="100" s="545" customFormat="1" ht="24" customHeight="1" spans="1:24">
      <c r="A100" s="524" t="s">
        <v>474</v>
      </c>
      <c r="B100" s="586" t="s">
        <v>922</v>
      </c>
      <c r="C100" s="586" t="s">
        <v>827</v>
      </c>
      <c r="D100" s="586">
        <v>2</v>
      </c>
      <c r="E100" s="586">
        <v>23</v>
      </c>
      <c r="F100" s="587">
        <v>3648</v>
      </c>
      <c r="G100" s="533">
        <f t="shared" si="38"/>
        <v>363130</v>
      </c>
      <c r="H100" s="533">
        <f t="shared" si="39"/>
        <v>220600</v>
      </c>
      <c r="I100" s="533">
        <v>180600</v>
      </c>
      <c r="J100" s="533">
        <v>7</v>
      </c>
      <c r="K100" s="533">
        <f>IF(F100&gt;=500,IF(AND(F100&gt;=3000),40000,40000),40000)</f>
        <v>40000</v>
      </c>
      <c r="L100" s="533">
        <f t="shared" si="41"/>
        <v>142530</v>
      </c>
      <c r="M100" s="533">
        <v>10000</v>
      </c>
      <c r="N100" s="588">
        <v>1920</v>
      </c>
      <c r="O100" s="533">
        <v>20000</v>
      </c>
      <c r="P100" s="533">
        <v>10000</v>
      </c>
      <c r="Q100" s="533">
        <v>23600</v>
      </c>
      <c r="R100" s="589">
        <v>21650</v>
      </c>
      <c r="S100" s="589">
        <f t="shared" si="42"/>
        <v>16800</v>
      </c>
      <c r="T100" s="590">
        <v>38560</v>
      </c>
      <c r="U100" s="591">
        <v>14</v>
      </c>
      <c r="V100" s="592"/>
      <c r="X100" s="544"/>
    </row>
    <row r="101" s="546" customFormat="1" ht="24" customHeight="1" spans="1:24">
      <c r="A101" s="513" t="s">
        <v>923</v>
      </c>
      <c r="B101" s="585"/>
      <c r="C101" s="585"/>
      <c r="D101" s="585">
        <f t="shared" ref="D101:U101" si="44">SUM(D102:D110)</f>
        <v>13</v>
      </c>
      <c r="E101" s="585">
        <f t="shared" si="44"/>
        <v>137</v>
      </c>
      <c r="F101" s="585">
        <f t="shared" si="44"/>
        <v>14354</v>
      </c>
      <c r="G101" s="585">
        <f t="shared" si="44"/>
        <v>2317080</v>
      </c>
      <c r="H101" s="585">
        <f t="shared" si="44"/>
        <v>1463400</v>
      </c>
      <c r="I101" s="585">
        <f t="shared" si="44"/>
        <v>1193400</v>
      </c>
      <c r="J101" s="585">
        <f t="shared" si="44"/>
        <v>45</v>
      </c>
      <c r="K101" s="585">
        <f t="shared" si="44"/>
        <v>270000</v>
      </c>
      <c r="L101" s="585">
        <f t="shared" si="44"/>
        <v>853680</v>
      </c>
      <c r="M101" s="585">
        <f t="shared" si="44"/>
        <v>90000</v>
      </c>
      <c r="N101" s="585">
        <f t="shared" si="44"/>
        <v>17280</v>
      </c>
      <c r="O101" s="585">
        <f t="shared" si="44"/>
        <v>180000</v>
      </c>
      <c r="P101" s="585">
        <f t="shared" si="44"/>
        <v>90000</v>
      </c>
      <c r="Q101" s="585">
        <f t="shared" si="44"/>
        <v>85500</v>
      </c>
      <c r="R101" s="595">
        <f t="shared" si="44"/>
        <v>25100</v>
      </c>
      <c r="S101" s="595">
        <f t="shared" si="44"/>
        <v>108000</v>
      </c>
      <c r="T101" s="595">
        <f t="shared" si="44"/>
        <v>257800</v>
      </c>
      <c r="U101" s="595">
        <f t="shared" si="44"/>
        <v>77</v>
      </c>
      <c r="V101" s="596"/>
      <c r="X101" s="544"/>
    </row>
    <row r="102" s="545" customFormat="1" ht="24" customHeight="1" spans="1:24">
      <c r="A102" s="524" t="s">
        <v>924</v>
      </c>
      <c r="B102" s="586" t="s">
        <v>925</v>
      </c>
      <c r="C102" s="586" t="s">
        <v>829</v>
      </c>
      <c r="D102" s="586">
        <v>2</v>
      </c>
      <c r="E102" s="586">
        <v>18</v>
      </c>
      <c r="F102" s="587">
        <v>1640</v>
      </c>
      <c r="G102" s="533">
        <f t="shared" ref="G102:G110" si="45">H102+L102</f>
        <v>284220</v>
      </c>
      <c r="H102" s="533">
        <f t="shared" ref="H102:H110" si="46">I102+K102</f>
        <v>162600</v>
      </c>
      <c r="I102" s="533">
        <v>132600</v>
      </c>
      <c r="J102" s="533">
        <v>5</v>
      </c>
      <c r="K102" s="533">
        <f t="shared" ref="K102:K110" si="47">IF(F102&gt;=500,IF(AND(F102&gt;=3000),30000,30000),30000)</f>
        <v>30000</v>
      </c>
      <c r="L102" s="533">
        <f t="shared" ref="L102:L110" si="48">SUM(M102:T102)</f>
        <v>121620</v>
      </c>
      <c r="M102" s="533">
        <v>10000</v>
      </c>
      <c r="N102" s="588">
        <v>1920</v>
      </c>
      <c r="O102" s="533">
        <v>20000</v>
      </c>
      <c r="P102" s="533">
        <v>10000</v>
      </c>
      <c r="Q102" s="533">
        <v>19000</v>
      </c>
      <c r="R102" s="589">
        <v>18300</v>
      </c>
      <c r="S102" s="589">
        <f t="shared" ref="S102:S110" si="49">J102*2400</f>
        <v>12000</v>
      </c>
      <c r="T102" s="590">
        <v>30400</v>
      </c>
      <c r="U102" s="591">
        <v>8</v>
      </c>
      <c r="V102" s="592"/>
      <c r="X102" s="544"/>
    </row>
    <row r="103" s="545" customFormat="1" ht="24" customHeight="1" spans="1:24">
      <c r="A103" s="524" t="s">
        <v>924</v>
      </c>
      <c r="B103" s="586" t="s">
        <v>926</v>
      </c>
      <c r="C103" s="586" t="s">
        <v>829</v>
      </c>
      <c r="D103" s="586">
        <v>2</v>
      </c>
      <c r="E103" s="586">
        <v>16</v>
      </c>
      <c r="F103" s="587">
        <v>1693</v>
      </c>
      <c r="G103" s="533">
        <f t="shared" si="45"/>
        <v>268920</v>
      </c>
      <c r="H103" s="533">
        <f t="shared" si="46"/>
        <v>162600</v>
      </c>
      <c r="I103" s="533">
        <v>132600</v>
      </c>
      <c r="J103" s="533">
        <v>5</v>
      </c>
      <c r="K103" s="533">
        <f t="shared" si="47"/>
        <v>30000</v>
      </c>
      <c r="L103" s="533">
        <f t="shared" si="48"/>
        <v>106320</v>
      </c>
      <c r="M103" s="533">
        <v>10000</v>
      </c>
      <c r="N103" s="588">
        <v>1920</v>
      </c>
      <c r="O103" s="533">
        <v>20000</v>
      </c>
      <c r="P103" s="533">
        <v>10000</v>
      </c>
      <c r="Q103" s="533">
        <v>14000</v>
      </c>
      <c r="R103" s="589"/>
      <c r="S103" s="589">
        <f t="shared" si="49"/>
        <v>12000</v>
      </c>
      <c r="T103" s="590">
        <v>38400</v>
      </c>
      <c r="U103" s="591">
        <v>12</v>
      </c>
      <c r="V103" s="592"/>
      <c r="X103" s="544"/>
    </row>
    <row r="104" s="545" customFormat="1" ht="24" customHeight="1" spans="1:24">
      <c r="A104" s="524" t="s">
        <v>924</v>
      </c>
      <c r="B104" s="586" t="s">
        <v>927</v>
      </c>
      <c r="C104" s="586" t="s">
        <v>827</v>
      </c>
      <c r="D104" s="586">
        <v>1</v>
      </c>
      <c r="E104" s="586">
        <v>17</v>
      </c>
      <c r="F104" s="587">
        <v>1842</v>
      </c>
      <c r="G104" s="533">
        <f t="shared" si="45"/>
        <v>247620</v>
      </c>
      <c r="H104" s="533">
        <f t="shared" si="46"/>
        <v>162600</v>
      </c>
      <c r="I104" s="533">
        <v>132600</v>
      </c>
      <c r="J104" s="533">
        <v>5</v>
      </c>
      <c r="K104" s="533">
        <f t="shared" si="47"/>
        <v>30000</v>
      </c>
      <c r="L104" s="533">
        <f t="shared" si="48"/>
        <v>85020</v>
      </c>
      <c r="M104" s="533">
        <v>10000</v>
      </c>
      <c r="N104" s="588">
        <v>1920</v>
      </c>
      <c r="O104" s="533">
        <v>20000</v>
      </c>
      <c r="P104" s="533">
        <v>10000</v>
      </c>
      <c r="Q104" s="533">
        <v>9500</v>
      </c>
      <c r="R104" s="589"/>
      <c r="S104" s="589">
        <f t="shared" si="49"/>
        <v>12000</v>
      </c>
      <c r="T104" s="590">
        <v>21600</v>
      </c>
      <c r="U104" s="591">
        <v>6</v>
      </c>
      <c r="V104" s="592"/>
      <c r="X104" s="544"/>
    </row>
    <row r="105" s="545" customFormat="1" ht="24" customHeight="1" spans="1:24">
      <c r="A105" s="524" t="s">
        <v>924</v>
      </c>
      <c r="B105" s="586" t="s">
        <v>928</v>
      </c>
      <c r="C105" s="586" t="s">
        <v>827</v>
      </c>
      <c r="D105" s="586">
        <v>1</v>
      </c>
      <c r="E105" s="586">
        <v>16</v>
      </c>
      <c r="F105" s="587">
        <v>1569</v>
      </c>
      <c r="G105" s="533">
        <f t="shared" si="45"/>
        <v>246520</v>
      </c>
      <c r="H105" s="533">
        <f t="shared" si="46"/>
        <v>162600</v>
      </c>
      <c r="I105" s="533">
        <v>132600</v>
      </c>
      <c r="J105" s="533">
        <v>5</v>
      </c>
      <c r="K105" s="533">
        <f t="shared" si="47"/>
        <v>30000</v>
      </c>
      <c r="L105" s="533">
        <f t="shared" si="48"/>
        <v>83920</v>
      </c>
      <c r="M105" s="533">
        <v>10000</v>
      </c>
      <c r="N105" s="588">
        <v>1920</v>
      </c>
      <c r="O105" s="533">
        <v>20000</v>
      </c>
      <c r="P105" s="533">
        <v>10000</v>
      </c>
      <c r="Q105" s="533">
        <v>6000</v>
      </c>
      <c r="R105" s="589"/>
      <c r="S105" s="589">
        <f t="shared" si="49"/>
        <v>12000</v>
      </c>
      <c r="T105" s="590">
        <v>24000</v>
      </c>
      <c r="U105" s="591">
        <v>6</v>
      </c>
      <c r="V105" s="592"/>
      <c r="X105" s="544"/>
    </row>
    <row r="106" s="545" customFormat="1" ht="24" customHeight="1" spans="1:24">
      <c r="A106" s="524" t="s">
        <v>924</v>
      </c>
      <c r="B106" s="586" t="s">
        <v>929</v>
      </c>
      <c r="C106" s="586" t="s">
        <v>827</v>
      </c>
      <c r="D106" s="586">
        <v>1</v>
      </c>
      <c r="E106" s="586">
        <v>10</v>
      </c>
      <c r="F106" s="587">
        <v>1050</v>
      </c>
      <c r="G106" s="533">
        <f t="shared" si="45"/>
        <v>236970</v>
      </c>
      <c r="H106" s="533">
        <f t="shared" si="46"/>
        <v>162600</v>
      </c>
      <c r="I106" s="533">
        <v>132600</v>
      </c>
      <c r="J106" s="533">
        <v>5</v>
      </c>
      <c r="K106" s="533">
        <f t="shared" si="47"/>
        <v>30000</v>
      </c>
      <c r="L106" s="533">
        <f t="shared" si="48"/>
        <v>74370</v>
      </c>
      <c r="M106" s="533">
        <v>10000</v>
      </c>
      <c r="N106" s="588">
        <v>1920</v>
      </c>
      <c r="O106" s="533">
        <v>20000</v>
      </c>
      <c r="P106" s="533">
        <v>10000</v>
      </c>
      <c r="Q106" s="533">
        <v>500</v>
      </c>
      <c r="R106" s="589">
        <v>3150</v>
      </c>
      <c r="S106" s="589">
        <f t="shared" si="49"/>
        <v>12000</v>
      </c>
      <c r="T106" s="590">
        <v>16800</v>
      </c>
      <c r="U106" s="591">
        <v>5</v>
      </c>
      <c r="V106" s="593" t="s">
        <v>930</v>
      </c>
      <c r="X106" s="544"/>
    </row>
    <row r="107" s="545" customFormat="1" ht="24" customHeight="1" spans="1:24">
      <c r="A107" s="524" t="s">
        <v>924</v>
      </c>
      <c r="B107" s="586" t="s">
        <v>931</v>
      </c>
      <c r="C107" s="586" t="s">
        <v>829</v>
      </c>
      <c r="D107" s="586">
        <v>1</v>
      </c>
      <c r="E107" s="586">
        <v>13</v>
      </c>
      <c r="F107" s="587">
        <v>1218</v>
      </c>
      <c r="G107" s="533">
        <f t="shared" si="45"/>
        <v>252860</v>
      </c>
      <c r="H107" s="533">
        <f t="shared" si="46"/>
        <v>162600</v>
      </c>
      <c r="I107" s="533">
        <v>132600</v>
      </c>
      <c r="J107" s="533">
        <v>5</v>
      </c>
      <c r="K107" s="533">
        <f t="shared" si="47"/>
        <v>30000</v>
      </c>
      <c r="L107" s="533">
        <f t="shared" si="48"/>
        <v>90260</v>
      </c>
      <c r="M107" s="533">
        <v>10000</v>
      </c>
      <c r="N107" s="588">
        <v>1920</v>
      </c>
      <c r="O107" s="533">
        <v>20000</v>
      </c>
      <c r="P107" s="533">
        <v>10000</v>
      </c>
      <c r="Q107" s="533">
        <v>5500</v>
      </c>
      <c r="R107" s="589"/>
      <c r="S107" s="589">
        <f t="shared" si="49"/>
        <v>12000</v>
      </c>
      <c r="T107" s="590">
        <v>30840</v>
      </c>
      <c r="U107" s="591">
        <v>8</v>
      </c>
      <c r="V107" s="592"/>
      <c r="X107" s="544"/>
    </row>
    <row r="108" s="545" customFormat="1" ht="24" customHeight="1" spans="1:24">
      <c r="A108" s="524" t="s">
        <v>924</v>
      </c>
      <c r="B108" s="586" t="s">
        <v>932</v>
      </c>
      <c r="C108" s="586" t="s">
        <v>829</v>
      </c>
      <c r="D108" s="586">
        <v>2</v>
      </c>
      <c r="E108" s="586">
        <v>16</v>
      </c>
      <c r="F108" s="587">
        <v>1938</v>
      </c>
      <c r="G108" s="533">
        <f t="shared" si="45"/>
        <v>261200</v>
      </c>
      <c r="H108" s="533">
        <f t="shared" si="46"/>
        <v>162600</v>
      </c>
      <c r="I108" s="533">
        <v>132600</v>
      </c>
      <c r="J108" s="533">
        <v>5</v>
      </c>
      <c r="K108" s="533">
        <f t="shared" si="47"/>
        <v>30000</v>
      </c>
      <c r="L108" s="533">
        <f t="shared" si="48"/>
        <v>98600</v>
      </c>
      <c r="M108" s="533">
        <v>10000</v>
      </c>
      <c r="N108" s="588">
        <v>1920</v>
      </c>
      <c r="O108" s="533">
        <v>20000</v>
      </c>
      <c r="P108" s="533">
        <v>10000</v>
      </c>
      <c r="Q108" s="533">
        <v>8800</v>
      </c>
      <c r="R108" s="589"/>
      <c r="S108" s="589">
        <f t="shared" si="49"/>
        <v>12000</v>
      </c>
      <c r="T108" s="590">
        <v>35880</v>
      </c>
      <c r="U108" s="591">
        <v>13</v>
      </c>
      <c r="V108" s="592"/>
      <c r="X108" s="544"/>
    </row>
    <row r="109" s="545" customFormat="1" ht="24" customHeight="1" spans="1:24">
      <c r="A109" s="524" t="s">
        <v>924</v>
      </c>
      <c r="B109" s="597" t="s">
        <v>933</v>
      </c>
      <c r="C109" s="586" t="s">
        <v>829</v>
      </c>
      <c r="D109" s="586">
        <v>2</v>
      </c>
      <c r="E109" s="586">
        <v>18</v>
      </c>
      <c r="F109" s="587">
        <v>1678</v>
      </c>
      <c r="G109" s="533">
        <f t="shared" si="45"/>
        <v>265570</v>
      </c>
      <c r="H109" s="533">
        <f t="shared" si="46"/>
        <v>162600</v>
      </c>
      <c r="I109" s="533">
        <v>132600</v>
      </c>
      <c r="J109" s="533">
        <v>5</v>
      </c>
      <c r="K109" s="533">
        <f t="shared" si="47"/>
        <v>30000</v>
      </c>
      <c r="L109" s="533">
        <f t="shared" si="48"/>
        <v>102970</v>
      </c>
      <c r="M109" s="533">
        <v>10000</v>
      </c>
      <c r="N109" s="588">
        <v>1920</v>
      </c>
      <c r="O109" s="533">
        <v>20000</v>
      </c>
      <c r="P109" s="533">
        <v>10000</v>
      </c>
      <c r="Q109" s="533">
        <v>14200</v>
      </c>
      <c r="R109" s="589">
        <v>3650</v>
      </c>
      <c r="S109" s="589">
        <f t="shared" si="49"/>
        <v>12000</v>
      </c>
      <c r="T109" s="590">
        <v>31200</v>
      </c>
      <c r="U109" s="591">
        <v>10</v>
      </c>
      <c r="V109" s="592"/>
      <c r="X109" s="544"/>
    </row>
    <row r="110" s="545" customFormat="1" ht="24" customHeight="1" spans="1:24">
      <c r="A110" s="524" t="s">
        <v>924</v>
      </c>
      <c r="B110" s="586" t="s">
        <v>934</v>
      </c>
      <c r="C110" s="586" t="s">
        <v>827</v>
      </c>
      <c r="D110" s="586">
        <v>1</v>
      </c>
      <c r="E110" s="586">
        <v>13</v>
      </c>
      <c r="F110" s="587">
        <v>1726</v>
      </c>
      <c r="G110" s="533">
        <f t="shared" si="45"/>
        <v>253200</v>
      </c>
      <c r="H110" s="533">
        <f t="shared" si="46"/>
        <v>162600</v>
      </c>
      <c r="I110" s="533">
        <v>132600</v>
      </c>
      <c r="J110" s="533">
        <v>5</v>
      </c>
      <c r="K110" s="533">
        <f t="shared" si="47"/>
        <v>30000</v>
      </c>
      <c r="L110" s="533">
        <f t="shared" si="48"/>
        <v>90600</v>
      </c>
      <c r="M110" s="533">
        <v>10000</v>
      </c>
      <c r="N110" s="588">
        <v>1920</v>
      </c>
      <c r="O110" s="533">
        <v>20000</v>
      </c>
      <c r="P110" s="533">
        <v>10000</v>
      </c>
      <c r="Q110" s="533">
        <v>8000</v>
      </c>
      <c r="R110" s="589"/>
      <c r="S110" s="589">
        <f t="shared" si="49"/>
        <v>12000</v>
      </c>
      <c r="T110" s="590">
        <v>28680</v>
      </c>
      <c r="U110" s="591">
        <v>9</v>
      </c>
      <c r="V110" s="592"/>
      <c r="X110" s="544"/>
    </row>
    <row r="111" s="546" customFormat="1" ht="24" customHeight="1" spans="1:24">
      <c r="A111" s="513" t="s">
        <v>935</v>
      </c>
      <c r="B111" s="585"/>
      <c r="C111" s="585"/>
      <c r="D111" s="585">
        <f t="shared" ref="D111:U111" si="50">SUM(D112:D131)</f>
        <v>35</v>
      </c>
      <c r="E111" s="585">
        <f t="shared" si="50"/>
        <v>388</v>
      </c>
      <c r="F111" s="585">
        <f t="shared" si="50"/>
        <v>64779</v>
      </c>
      <c r="G111" s="585">
        <f t="shared" si="50"/>
        <v>6409910</v>
      </c>
      <c r="H111" s="585">
        <f t="shared" si="50"/>
        <v>4030000</v>
      </c>
      <c r="I111" s="585">
        <f t="shared" si="50"/>
        <v>3300000</v>
      </c>
      <c r="J111" s="585">
        <f t="shared" si="50"/>
        <v>127</v>
      </c>
      <c r="K111" s="585">
        <f t="shared" si="50"/>
        <v>730000</v>
      </c>
      <c r="L111" s="585">
        <f t="shared" si="50"/>
        <v>2379910</v>
      </c>
      <c r="M111" s="585">
        <f t="shared" si="50"/>
        <v>200000</v>
      </c>
      <c r="N111" s="585">
        <f t="shared" si="50"/>
        <v>38400</v>
      </c>
      <c r="O111" s="585">
        <f t="shared" si="50"/>
        <v>360000</v>
      </c>
      <c r="P111" s="585">
        <f t="shared" si="50"/>
        <v>200000</v>
      </c>
      <c r="Q111" s="585">
        <f t="shared" si="50"/>
        <v>361900</v>
      </c>
      <c r="R111" s="595">
        <f t="shared" si="50"/>
        <v>28100</v>
      </c>
      <c r="S111" s="595">
        <f t="shared" si="50"/>
        <v>304800</v>
      </c>
      <c r="T111" s="595">
        <f t="shared" si="50"/>
        <v>886710</v>
      </c>
      <c r="U111" s="595">
        <f t="shared" si="50"/>
        <v>287</v>
      </c>
      <c r="V111" s="596"/>
      <c r="X111" s="544"/>
    </row>
    <row r="112" s="545" customFormat="1" ht="24" customHeight="1" spans="1:24">
      <c r="A112" s="524" t="s">
        <v>483</v>
      </c>
      <c r="B112" s="586" t="s">
        <v>936</v>
      </c>
      <c r="C112" s="586" t="s">
        <v>827</v>
      </c>
      <c r="D112" s="586">
        <v>2</v>
      </c>
      <c r="E112" s="586">
        <v>23</v>
      </c>
      <c r="F112" s="587">
        <v>3235</v>
      </c>
      <c r="G112" s="533">
        <f t="shared" ref="G112:G131" si="51">H112+L112</f>
        <v>355720</v>
      </c>
      <c r="H112" s="533">
        <f t="shared" ref="H112:H131" si="52">I112+K112</f>
        <v>220600</v>
      </c>
      <c r="I112" s="533">
        <v>180600</v>
      </c>
      <c r="J112" s="533">
        <v>7</v>
      </c>
      <c r="K112" s="533">
        <f t="shared" ref="K112:K114" si="53">IF(F112&gt;=500,IF(AND(F112&gt;=3000),40000,40000),40000)</f>
        <v>40000</v>
      </c>
      <c r="L112" s="533">
        <f t="shared" ref="L112:L131" si="54">SUM(M112:T112)</f>
        <v>135120</v>
      </c>
      <c r="M112" s="533">
        <v>10000</v>
      </c>
      <c r="N112" s="588">
        <v>1920</v>
      </c>
      <c r="O112" s="533">
        <v>20000</v>
      </c>
      <c r="P112" s="533">
        <v>10000</v>
      </c>
      <c r="Q112" s="533">
        <v>18800</v>
      </c>
      <c r="R112" s="589"/>
      <c r="S112" s="589">
        <f t="shared" ref="S112:S131" si="55">J112*2400</f>
        <v>16800</v>
      </c>
      <c r="T112" s="590">
        <v>57600</v>
      </c>
      <c r="U112" s="591">
        <v>17</v>
      </c>
      <c r="V112" s="592"/>
      <c r="X112" s="544"/>
    </row>
    <row r="113" s="545" customFormat="1" ht="24" customHeight="1" spans="1:24">
      <c r="A113" s="524" t="s">
        <v>483</v>
      </c>
      <c r="B113" s="586" t="s">
        <v>937</v>
      </c>
      <c r="C113" s="586" t="s">
        <v>827</v>
      </c>
      <c r="D113" s="586">
        <v>2</v>
      </c>
      <c r="E113" s="586">
        <v>27</v>
      </c>
      <c r="F113" s="587">
        <v>3845</v>
      </c>
      <c r="G113" s="533">
        <f t="shared" si="51"/>
        <v>332120</v>
      </c>
      <c r="H113" s="533">
        <f t="shared" si="52"/>
        <v>220600</v>
      </c>
      <c r="I113" s="533">
        <v>180600</v>
      </c>
      <c r="J113" s="533">
        <v>7</v>
      </c>
      <c r="K113" s="533">
        <f t="shared" si="53"/>
        <v>40000</v>
      </c>
      <c r="L113" s="533">
        <f t="shared" si="54"/>
        <v>111520</v>
      </c>
      <c r="M113" s="533">
        <v>10000</v>
      </c>
      <c r="N113" s="588">
        <v>1920</v>
      </c>
      <c r="O113" s="533">
        <v>20000</v>
      </c>
      <c r="P113" s="533">
        <v>10000</v>
      </c>
      <c r="Q113" s="533">
        <v>20400</v>
      </c>
      <c r="R113" s="589"/>
      <c r="S113" s="589">
        <f t="shared" si="55"/>
        <v>16800</v>
      </c>
      <c r="T113" s="590">
        <v>32400</v>
      </c>
      <c r="U113" s="591">
        <v>11</v>
      </c>
      <c r="V113" s="592"/>
      <c r="X113" s="544"/>
    </row>
    <row r="114" s="545" customFormat="1" ht="24" customHeight="1" spans="1:24">
      <c r="A114" s="524" t="s">
        <v>483</v>
      </c>
      <c r="B114" s="586" t="s">
        <v>938</v>
      </c>
      <c r="C114" s="586" t="s">
        <v>827</v>
      </c>
      <c r="D114" s="586">
        <v>2</v>
      </c>
      <c r="E114" s="586">
        <v>13</v>
      </c>
      <c r="F114" s="587">
        <v>3220</v>
      </c>
      <c r="G114" s="533">
        <f t="shared" si="51"/>
        <v>328460</v>
      </c>
      <c r="H114" s="533">
        <f t="shared" si="52"/>
        <v>220600</v>
      </c>
      <c r="I114" s="533">
        <v>180600</v>
      </c>
      <c r="J114" s="533">
        <v>7</v>
      </c>
      <c r="K114" s="533">
        <f t="shared" si="53"/>
        <v>40000</v>
      </c>
      <c r="L114" s="533">
        <f t="shared" si="54"/>
        <v>107860</v>
      </c>
      <c r="M114" s="533">
        <v>10000</v>
      </c>
      <c r="N114" s="588">
        <v>1920</v>
      </c>
      <c r="O114" s="533"/>
      <c r="P114" s="533">
        <v>10000</v>
      </c>
      <c r="Q114" s="533">
        <v>3700</v>
      </c>
      <c r="R114" s="589"/>
      <c r="S114" s="589">
        <f t="shared" si="55"/>
        <v>16800</v>
      </c>
      <c r="T114" s="590">
        <v>65440</v>
      </c>
      <c r="U114" s="591">
        <v>20</v>
      </c>
      <c r="V114" s="592"/>
      <c r="X114" s="544"/>
    </row>
    <row r="115" s="550" customFormat="1" ht="24" customHeight="1" spans="1:24">
      <c r="A115" s="524" t="s">
        <v>483</v>
      </c>
      <c r="B115" s="586" t="s">
        <v>939</v>
      </c>
      <c r="C115" s="586" t="s">
        <v>827</v>
      </c>
      <c r="D115" s="586">
        <v>1</v>
      </c>
      <c r="E115" s="586">
        <v>9</v>
      </c>
      <c r="F115" s="587">
        <v>1893</v>
      </c>
      <c r="G115" s="533">
        <f t="shared" si="51"/>
        <v>237760</v>
      </c>
      <c r="H115" s="533">
        <f t="shared" si="52"/>
        <v>162600</v>
      </c>
      <c r="I115" s="533">
        <v>132600</v>
      </c>
      <c r="J115" s="533">
        <v>5</v>
      </c>
      <c r="K115" s="533">
        <f>IF(F115&gt;=500,IF(AND(F115&gt;=3000),30000,30000),30000)</f>
        <v>30000</v>
      </c>
      <c r="L115" s="533">
        <f t="shared" si="54"/>
        <v>75160</v>
      </c>
      <c r="M115" s="533">
        <v>10000</v>
      </c>
      <c r="N115" s="588">
        <v>1920</v>
      </c>
      <c r="O115" s="533"/>
      <c r="P115" s="533">
        <v>10000</v>
      </c>
      <c r="Q115" s="533">
        <v>20000</v>
      </c>
      <c r="R115" s="589"/>
      <c r="S115" s="589">
        <f t="shared" si="55"/>
        <v>12000</v>
      </c>
      <c r="T115" s="590">
        <v>21240</v>
      </c>
      <c r="U115" s="591">
        <v>7</v>
      </c>
      <c r="V115" s="592"/>
      <c r="X115" s="544"/>
    </row>
    <row r="116" s="550" customFormat="1" ht="24" customHeight="1" spans="1:24">
      <c r="A116" s="524" t="s">
        <v>483</v>
      </c>
      <c r="B116" s="586" t="s">
        <v>940</v>
      </c>
      <c r="C116" s="586" t="s">
        <v>827</v>
      </c>
      <c r="D116" s="586">
        <v>1</v>
      </c>
      <c r="E116" s="586">
        <v>19</v>
      </c>
      <c r="F116" s="587">
        <v>3206</v>
      </c>
      <c r="G116" s="533">
        <f t="shared" si="51"/>
        <v>309320</v>
      </c>
      <c r="H116" s="533">
        <f t="shared" si="52"/>
        <v>220600</v>
      </c>
      <c r="I116" s="533">
        <v>180600</v>
      </c>
      <c r="J116" s="533">
        <v>7</v>
      </c>
      <c r="K116" s="533">
        <f t="shared" ref="K116:K120" si="56">IF(F116&gt;=500,IF(AND(F116&gt;=3000),40000,40000),40000)</f>
        <v>40000</v>
      </c>
      <c r="L116" s="533">
        <f t="shared" si="54"/>
        <v>88720</v>
      </c>
      <c r="M116" s="533">
        <v>10000</v>
      </c>
      <c r="N116" s="588">
        <v>1920</v>
      </c>
      <c r="O116" s="533">
        <v>20000</v>
      </c>
      <c r="P116" s="533">
        <v>10000</v>
      </c>
      <c r="Q116" s="533">
        <v>10800</v>
      </c>
      <c r="R116" s="589"/>
      <c r="S116" s="589">
        <f t="shared" si="55"/>
        <v>16800</v>
      </c>
      <c r="T116" s="590">
        <v>19200</v>
      </c>
      <c r="U116" s="591">
        <v>7</v>
      </c>
      <c r="V116" s="592"/>
      <c r="X116" s="544"/>
    </row>
    <row r="117" s="550" customFormat="1" ht="24" customHeight="1" spans="1:24">
      <c r="A117" s="524" t="s">
        <v>483</v>
      </c>
      <c r="B117" s="586" t="s">
        <v>941</v>
      </c>
      <c r="C117" s="586" t="s">
        <v>827</v>
      </c>
      <c r="D117" s="586">
        <v>1</v>
      </c>
      <c r="E117" s="586">
        <v>14</v>
      </c>
      <c r="F117" s="587">
        <v>2406</v>
      </c>
      <c r="G117" s="533">
        <f t="shared" si="51"/>
        <v>264300</v>
      </c>
      <c r="H117" s="533">
        <f t="shared" si="52"/>
        <v>162600</v>
      </c>
      <c r="I117" s="533">
        <v>132600</v>
      </c>
      <c r="J117" s="533">
        <v>5</v>
      </c>
      <c r="K117" s="533">
        <f>IF(F117&gt;=500,IF(AND(F117&gt;=3000),30000,30000),30000)</f>
        <v>30000</v>
      </c>
      <c r="L117" s="533">
        <f t="shared" si="54"/>
        <v>101700</v>
      </c>
      <c r="M117" s="533">
        <v>10000</v>
      </c>
      <c r="N117" s="588">
        <v>1920</v>
      </c>
      <c r="O117" s="533">
        <v>20000</v>
      </c>
      <c r="P117" s="533">
        <v>10000</v>
      </c>
      <c r="Q117" s="533">
        <v>25900</v>
      </c>
      <c r="R117" s="589"/>
      <c r="S117" s="589">
        <f t="shared" si="55"/>
        <v>12000</v>
      </c>
      <c r="T117" s="590">
        <v>21880</v>
      </c>
      <c r="U117" s="591">
        <v>8</v>
      </c>
      <c r="V117" s="592"/>
      <c r="X117" s="544"/>
    </row>
    <row r="118" s="550" customFormat="1" ht="24" customHeight="1" spans="1:24">
      <c r="A118" s="524" t="s">
        <v>483</v>
      </c>
      <c r="B118" s="586" t="s">
        <v>942</v>
      </c>
      <c r="C118" s="586" t="s">
        <v>827</v>
      </c>
      <c r="D118" s="586">
        <v>2</v>
      </c>
      <c r="E118" s="586">
        <v>20</v>
      </c>
      <c r="F118" s="587">
        <v>3053</v>
      </c>
      <c r="G118" s="533">
        <f t="shared" si="51"/>
        <v>357800</v>
      </c>
      <c r="H118" s="533">
        <f t="shared" si="52"/>
        <v>220600</v>
      </c>
      <c r="I118" s="533">
        <v>180600</v>
      </c>
      <c r="J118" s="533">
        <v>7</v>
      </c>
      <c r="K118" s="533">
        <f t="shared" si="56"/>
        <v>40000</v>
      </c>
      <c r="L118" s="533">
        <f t="shared" si="54"/>
        <v>137200</v>
      </c>
      <c r="M118" s="533">
        <v>10000</v>
      </c>
      <c r="N118" s="588">
        <v>1920</v>
      </c>
      <c r="O118" s="533">
        <v>20000</v>
      </c>
      <c r="P118" s="533">
        <v>10000</v>
      </c>
      <c r="Q118" s="533">
        <v>13800</v>
      </c>
      <c r="R118" s="589"/>
      <c r="S118" s="589">
        <f t="shared" si="55"/>
        <v>16800</v>
      </c>
      <c r="T118" s="590">
        <v>64680</v>
      </c>
      <c r="U118" s="591">
        <v>20</v>
      </c>
      <c r="V118" s="592"/>
      <c r="X118" s="544"/>
    </row>
    <row r="119" s="550" customFormat="1" ht="24" customHeight="1" spans="1:24">
      <c r="A119" s="524" t="s">
        <v>483</v>
      </c>
      <c r="B119" s="586" t="s">
        <v>943</v>
      </c>
      <c r="C119" s="586" t="s">
        <v>827</v>
      </c>
      <c r="D119" s="586">
        <v>2</v>
      </c>
      <c r="E119" s="586">
        <v>23</v>
      </c>
      <c r="F119" s="587">
        <v>3563</v>
      </c>
      <c r="G119" s="533">
        <f t="shared" si="51"/>
        <v>361620</v>
      </c>
      <c r="H119" s="533">
        <f t="shared" si="52"/>
        <v>220600</v>
      </c>
      <c r="I119" s="533">
        <v>180600</v>
      </c>
      <c r="J119" s="533">
        <v>7</v>
      </c>
      <c r="K119" s="533">
        <f t="shared" si="56"/>
        <v>40000</v>
      </c>
      <c r="L119" s="533">
        <f t="shared" si="54"/>
        <v>141020</v>
      </c>
      <c r="M119" s="533">
        <v>10000</v>
      </c>
      <c r="N119" s="588">
        <v>1920</v>
      </c>
      <c r="O119" s="533">
        <v>20000</v>
      </c>
      <c r="P119" s="533">
        <v>10000</v>
      </c>
      <c r="Q119" s="533">
        <v>16500</v>
      </c>
      <c r="R119" s="589"/>
      <c r="S119" s="589">
        <f t="shared" si="55"/>
        <v>16800</v>
      </c>
      <c r="T119" s="590">
        <v>65800</v>
      </c>
      <c r="U119" s="591">
        <v>20</v>
      </c>
      <c r="V119" s="592"/>
      <c r="X119" s="544"/>
    </row>
    <row r="120" s="550" customFormat="1" ht="24" customHeight="1" spans="1:24">
      <c r="A120" s="524" t="s">
        <v>483</v>
      </c>
      <c r="B120" s="586" t="s">
        <v>944</v>
      </c>
      <c r="C120" s="586" t="s">
        <v>827</v>
      </c>
      <c r="D120" s="586">
        <v>5</v>
      </c>
      <c r="E120" s="586">
        <v>31</v>
      </c>
      <c r="F120" s="587">
        <v>4680</v>
      </c>
      <c r="G120" s="533">
        <f t="shared" si="51"/>
        <v>397220</v>
      </c>
      <c r="H120" s="533">
        <f t="shared" si="52"/>
        <v>220600</v>
      </c>
      <c r="I120" s="533">
        <v>180600</v>
      </c>
      <c r="J120" s="533">
        <v>7</v>
      </c>
      <c r="K120" s="533">
        <f t="shared" si="56"/>
        <v>40000</v>
      </c>
      <c r="L120" s="533">
        <f t="shared" si="54"/>
        <v>176620</v>
      </c>
      <c r="M120" s="533">
        <v>10000</v>
      </c>
      <c r="N120" s="588">
        <v>1920</v>
      </c>
      <c r="O120" s="533">
        <v>20000</v>
      </c>
      <c r="P120" s="533">
        <v>10000</v>
      </c>
      <c r="Q120" s="533">
        <v>31100</v>
      </c>
      <c r="R120" s="589"/>
      <c r="S120" s="589">
        <f t="shared" si="55"/>
        <v>16800</v>
      </c>
      <c r="T120" s="590">
        <v>86800</v>
      </c>
      <c r="U120" s="591">
        <v>28</v>
      </c>
      <c r="V120" s="592"/>
      <c r="X120" s="544"/>
    </row>
    <row r="121" s="550" customFormat="1" ht="24" customHeight="1" spans="1:24">
      <c r="A121" s="524" t="s">
        <v>483</v>
      </c>
      <c r="B121" s="586" t="s">
        <v>945</v>
      </c>
      <c r="C121" s="586" t="s">
        <v>829</v>
      </c>
      <c r="D121" s="586">
        <v>2</v>
      </c>
      <c r="E121" s="586">
        <v>22</v>
      </c>
      <c r="F121" s="587">
        <v>2536</v>
      </c>
      <c r="G121" s="533">
        <f t="shared" si="51"/>
        <v>299120</v>
      </c>
      <c r="H121" s="533">
        <f t="shared" si="52"/>
        <v>162600</v>
      </c>
      <c r="I121" s="533">
        <v>132600</v>
      </c>
      <c r="J121" s="533">
        <v>5</v>
      </c>
      <c r="K121" s="533">
        <f t="shared" ref="K121:K124" si="57">IF(F121&gt;=500,IF(AND(F121&gt;=3000),30000,30000),30000)</f>
        <v>30000</v>
      </c>
      <c r="L121" s="533">
        <f t="shared" si="54"/>
        <v>136520</v>
      </c>
      <c r="M121" s="533">
        <v>10000</v>
      </c>
      <c r="N121" s="588">
        <v>1920</v>
      </c>
      <c r="O121" s="533">
        <v>20000</v>
      </c>
      <c r="P121" s="533">
        <v>10000</v>
      </c>
      <c r="Q121" s="533">
        <v>22600</v>
      </c>
      <c r="R121" s="589"/>
      <c r="S121" s="589">
        <f t="shared" si="55"/>
        <v>12000</v>
      </c>
      <c r="T121" s="590">
        <v>60000</v>
      </c>
      <c r="U121" s="591">
        <v>17</v>
      </c>
      <c r="V121" s="592"/>
      <c r="X121" s="544"/>
    </row>
    <row r="122" s="550" customFormat="1" ht="24" customHeight="1" spans="1:24">
      <c r="A122" s="524" t="s">
        <v>483</v>
      </c>
      <c r="B122" s="586" t="s">
        <v>946</v>
      </c>
      <c r="C122" s="586" t="s">
        <v>827</v>
      </c>
      <c r="D122" s="586">
        <v>2</v>
      </c>
      <c r="E122" s="586">
        <v>33</v>
      </c>
      <c r="F122" s="587">
        <v>6767</v>
      </c>
      <c r="G122" s="533">
        <f t="shared" si="51"/>
        <v>372290</v>
      </c>
      <c r="H122" s="533">
        <f t="shared" si="52"/>
        <v>220600</v>
      </c>
      <c r="I122" s="533">
        <v>180600</v>
      </c>
      <c r="J122" s="533">
        <v>7</v>
      </c>
      <c r="K122" s="533">
        <f t="shared" ref="K122:K128" si="58">IF(F122&gt;=500,IF(AND(F122&gt;=3000),40000,40000),40000)</f>
        <v>40000</v>
      </c>
      <c r="L122" s="533">
        <f t="shared" si="54"/>
        <v>151690</v>
      </c>
      <c r="M122" s="533">
        <v>10000</v>
      </c>
      <c r="N122" s="588">
        <v>1920</v>
      </c>
      <c r="O122" s="533">
        <v>20000</v>
      </c>
      <c r="P122" s="533">
        <v>10000</v>
      </c>
      <c r="Q122" s="533">
        <v>27500</v>
      </c>
      <c r="R122" s="589"/>
      <c r="S122" s="589">
        <f t="shared" si="55"/>
        <v>16800</v>
      </c>
      <c r="T122" s="590">
        <v>65470</v>
      </c>
      <c r="U122" s="591">
        <v>21</v>
      </c>
      <c r="V122" s="592"/>
      <c r="X122" s="544"/>
    </row>
    <row r="123" s="550" customFormat="1" ht="24" customHeight="1" spans="1:24">
      <c r="A123" s="524" t="s">
        <v>483</v>
      </c>
      <c r="B123" s="586" t="s">
        <v>947</v>
      </c>
      <c r="C123" s="586" t="s">
        <v>827</v>
      </c>
      <c r="D123" s="586">
        <v>1</v>
      </c>
      <c r="E123" s="586">
        <v>14</v>
      </c>
      <c r="F123" s="587">
        <v>2101</v>
      </c>
      <c r="G123" s="533">
        <f t="shared" si="51"/>
        <v>286520</v>
      </c>
      <c r="H123" s="533">
        <f t="shared" si="52"/>
        <v>162600</v>
      </c>
      <c r="I123" s="533">
        <v>132600</v>
      </c>
      <c r="J123" s="533">
        <v>5</v>
      </c>
      <c r="K123" s="533">
        <f t="shared" si="57"/>
        <v>30000</v>
      </c>
      <c r="L123" s="533">
        <f t="shared" si="54"/>
        <v>123920</v>
      </c>
      <c r="M123" s="533">
        <v>10000</v>
      </c>
      <c r="N123" s="588">
        <v>1920</v>
      </c>
      <c r="O123" s="533">
        <v>20000</v>
      </c>
      <c r="P123" s="533">
        <v>10000</v>
      </c>
      <c r="Q123" s="533">
        <v>24000</v>
      </c>
      <c r="R123" s="589"/>
      <c r="S123" s="589">
        <f t="shared" si="55"/>
        <v>12000</v>
      </c>
      <c r="T123" s="590">
        <v>46000</v>
      </c>
      <c r="U123" s="591">
        <v>15</v>
      </c>
      <c r="V123" s="592"/>
      <c r="X123" s="544"/>
    </row>
    <row r="124" s="550" customFormat="1" ht="24" customHeight="1" spans="1:24">
      <c r="A124" s="524" t="s">
        <v>483</v>
      </c>
      <c r="B124" s="586" t="s">
        <v>948</v>
      </c>
      <c r="C124" s="586" t="s">
        <v>827</v>
      </c>
      <c r="D124" s="586">
        <v>1</v>
      </c>
      <c r="E124" s="586">
        <v>15</v>
      </c>
      <c r="F124" s="598">
        <v>2626</v>
      </c>
      <c r="G124" s="533">
        <f t="shared" si="51"/>
        <v>270220</v>
      </c>
      <c r="H124" s="533">
        <f t="shared" si="52"/>
        <v>162600</v>
      </c>
      <c r="I124" s="533">
        <v>132600</v>
      </c>
      <c r="J124" s="533">
        <v>5</v>
      </c>
      <c r="K124" s="533">
        <f t="shared" si="57"/>
        <v>30000</v>
      </c>
      <c r="L124" s="533">
        <f t="shared" si="54"/>
        <v>107620</v>
      </c>
      <c r="M124" s="533">
        <v>10000</v>
      </c>
      <c r="N124" s="588">
        <v>1920</v>
      </c>
      <c r="O124" s="533">
        <v>20000</v>
      </c>
      <c r="P124" s="533">
        <v>10000</v>
      </c>
      <c r="Q124" s="533">
        <v>6400</v>
      </c>
      <c r="R124" s="589">
        <v>28100</v>
      </c>
      <c r="S124" s="589">
        <f t="shared" si="55"/>
        <v>12000</v>
      </c>
      <c r="T124" s="590">
        <v>19200</v>
      </c>
      <c r="U124" s="591">
        <v>7</v>
      </c>
      <c r="V124" s="592"/>
      <c r="X124" s="544"/>
    </row>
    <row r="125" s="545" customFormat="1" ht="24" customHeight="1" spans="1:24">
      <c r="A125" s="524" t="s">
        <v>483</v>
      </c>
      <c r="B125" s="586" t="s">
        <v>949</v>
      </c>
      <c r="C125" s="586" t="s">
        <v>827</v>
      </c>
      <c r="D125" s="586">
        <v>1</v>
      </c>
      <c r="E125" s="586">
        <v>15</v>
      </c>
      <c r="F125" s="598">
        <v>3329</v>
      </c>
      <c r="G125" s="533">
        <f t="shared" si="51"/>
        <v>339280</v>
      </c>
      <c r="H125" s="533">
        <f t="shared" si="52"/>
        <v>220600</v>
      </c>
      <c r="I125" s="533">
        <v>180600</v>
      </c>
      <c r="J125" s="533">
        <v>7</v>
      </c>
      <c r="K125" s="533">
        <f t="shared" si="58"/>
        <v>40000</v>
      </c>
      <c r="L125" s="533">
        <f t="shared" si="54"/>
        <v>118680</v>
      </c>
      <c r="M125" s="533">
        <v>10000</v>
      </c>
      <c r="N125" s="588">
        <v>1920</v>
      </c>
      <c r="O125" s="533">
        <v>20000</v>
      </c>
      <c r="P125" s="533">
        <v>10000</v>
      </c>
      <c r="Q125" s="533">
        <v>29000</v>
      </c>
      <c r="R125" s="589"/>
      <c r="S125" s="589">
        <f t="shared" si="55"/>
        <v>16800</v>
      </c>
      <c r="T125" s="590">
        <v>30960</v>
      </c>
      <c r="U125" s="591">
        <v>9</v>
      </c>
      <c r="V125" s="592"/>
      <c r="X125" s="544"/>
    </row>
    <row r="126" s="545" customFormat="1" ht="24" customHeight="1" spans="1:24">
      <c r="A126" s="524" t="s">
        <v>483</v>
      </c>
      <c r="B126" s="586" t="s">
        <v>950</v>
      </c>
      <c r="C126" s="586" t="s">
        <v>827</v>
      </c>
      <c r="D126" s="586">
        <v>2</v>
      </c>
      <c r="E126" s="586">
        <v>26</v>
      </c>
      <c r="F126" s="598">
        <v>3774</v>
      </c>
      <c r="G126" s="533">
        <f t="shared" si="51"/>
        <v>337520</v>
      </c>
      <c r="H126" s="533">
        <f t="shared" si="52"/>
        <v>220600</v>
      </c>
      <c r="I126" s="533">
        <v>180600</v>
      </c>
      <c r="J126" s="533">
        <v>7</v>
      </c>
      <c r="K126" s="533">
        <f t="shared" si="58"/>
        <v>40000</v>
      </c>
      <c r="L126" s="533">
        <f t="shared" si="54"/>
        <v>116920</v>
      </c>
      <c r="M126" s="533">
        <v>10000</v>
      </c>
      <c r="N126" s="588">
        <v>1920</v>
      </c>
      <c r="O126" s="533">
        <v>20000</v>
      </c>
      <c r="P126" s="533">
        <v>10000</v>
      </c>
      <c r="Q126" s="533">
        <v>22800</v>
      </c>
      <c r="R126" s="589"/>
      <c r="S126" s="589">
        <f t="shared" si="55"/>
        <v>16800</v>
      </c>
      <c r="T126" s="590">
        <v>35400</v>
      </c>
      <c r="U126" s="591">
        <v>14</v>
      </c>
      <c r="V126" s="593" t="s">
        <v>951</v>
      </c>
      <c r="X126" s="544"/>
    </row>
    <row r="127" s="545" customFormat="1" ht="24" customHeight="1" spans="1:24">
      <c r="A127" s="524" t="s">
        <v>483</v>
      </c>
      <c r="B127" s="586" t="s">
        <v>952</v>
      </c>
      <c r="C127" s="586" t="s">
        <v>829</v>
      </c>
      <c r="D127" s="586">
        <v>2</v>
      </c>
      <c r="E127" s="586">
        <v>23</v>
      </c>
      <c r="F127" s="598">
        <v>3801</v>
      </c>
      <c r="G127" s="533">
        <f t="shared" si="51"/>
        <v>348820</v>
      </c>
      <c r="H127" s="533">
        <f t="shared" si="52"/>
        <v>220600</v>
      </c>
      <c r="I127" s="533">
        <v>180600</v>
      </c>
      <c r="J127" s="533">
        <v>7</v>
      </c>
      <c r="K127" s="533">
        <f t="shared" si="58"/>
        <v>40000</v>
      </c>
      <c r="L127" s="533">
        <f t="shared" si="54"/>
        <v>128220</v>
      </c>
      <c r="M127" s="533">
        <v>10000</v>
      </c>
      <c r="N127" s="588">
        <v>1920</v>
      </c>
      <c r="O127" s="533">
        <v>20000</v>
      </c>
      <c r="P127" s="533">
        <v>10000</v>
      </c>
      <c r="Q127" s="533">
        <v>16500</v>
      </c>
      <c r="R127" s="589"/>
      <c r="S127" s="589">
        <f t="shared" si="55"/>
        <v>16800</v>
      </c>
      <c r="T127" s="590">
        <v>53000</v>
      </c>
      <c r="U127" s="591">
        <v>18</v>
      </c>
      <c r="V127" s="592"/>
      <c r="X127" s="544"/>
    </row>
    <row r="128" s="545" customFormat="1" ht="24" customHeight="1" spans="1:24">
      <c r="A128" s="524" t="s">
        <v>483</v>
      </c>
      <c r="B128" s="586" t="s">
        <v>953</v>
      </c>
      <c r="C128" s="586" t="s">
        <v>827</v>
      </c>
      <c r="D128" s="586">
        <v>2</v>
      </c>
      <c r="E128" s="586">
        <v>22</v>
      </c>
      <c r="F128" s="598">
        <v>3612</v>
      </c>
      <c r="G128" s="533">
        <f t="shared" si="51"/>
        <v>347500</v>
      </c>
      <c r="H128" s="533">
        <f t="shared" si="52"/>
        <v>220600</v>
      </c>
      <c r="I128" s="533">
        <v>180600</v>
      </c>
      <c r="J128" s="533">
        <v>7</v>
      </c>
      <c r="K128" s="533">
        <f t="shared" si="58"/>
        <v>40000</v>
      </c>
      <c r="L128" s="533">
        <f t="shared" si="54"/>
        <v>126900</v>
      </c>
      <c r="M128" s="533">
        <v>10000</v>
      </c>
      <c r="N128" s="588">
        <v>1920</v>
      </c>
      <c r="O128" s="533">
        <v>20000</v>
      </c>
      <c r="P128" s="533">
        <v>10000</v>
      </c>
      <c r="Q128" s="533">
        <v>15500</v>
      </c>
      <c r="R128" s="589"/>
      <c r="S128" s="589">
        <f t="shared" si="55"/>
        <v>16800</v>
      </c>
      <c r="T128" s="590">
        <v>52680</v>
      </c>
      <c r="U128" s="591">
        <v>19</v>
      </c>
      <c r="V128" s="592"/>
      <c r="X128" s="544"/>
    </row>
    <row r="129" s="550" customFormat="1" ht="24" customHeight="1" spans="1:24">
      <c r="A129" s="524" t="s">
        <v>483</v>
      </c>
      <c r="B129" s="586" t="s">
        <v>954</v>
      </c>
      <c r="C129" s="586" t="s">
        <v>827</v>
      </c>
      <c r="D129" s="586">
        <v>1</v>
      </c>
      <c r="E129" s="586">
        <v>10</v>
      </c>
      <c r="F129" s="598">
        <v>2163</v>
      </c>
      <c r="G129" s="533">
        <f t="shared" si="51"/>
        <v>253920</v>
      </c>
      <c r="H129" s="533">
        <f t="shared" si="52"/>
        <v>162600</v>
      </c>
      <c r="I129" s="533">
        <v>132600</v>
      </c>
      <c r="J129" s="533">
        <v>5</v>
      </c>
      <c r="K129" s="533">
        <f t="shared" ref="K129:K150" si="59">IF(F129&gt;=500,IF(AND(F129&gt;=3000),30000,30000),30000)</f>
        <v>30000</v>
      </c>
      <c r="L129" s="533">
        <f t="shared" si="54"/>
        <v>91320</v>
      </c>
      <c r="M129" s="533">
        <v>10000</v>
      </c>
      <c r="N129" s="588">
        <v>1920</v>
      </c>
      <c r="O129" s="533">
        <v>20000</v>
      </c>
      <c r="P129" s="533">
        <v>10000</v>
      </c>
      <c r="Q129" s="533">
        <v>20600</v>
      </c>
      <c r="R129" s="589"/>
      <c r="S129" s="589">
        <f t="shared" si="55"/>
        <v>12000</v>
      </c>
      <c r="T129" s="590">
        <v>16800</v>
      </c>
      <c r="U129" s="591">
        <v>5</v>
      </c>
      <c r="V129" s="592"/>
      <c r="X129" s="544"/>
    </row>
    <row r="130" s="550" customFormat="1" ht="24" customHeight="1" spans="1:24">
      <c r="A130" s="524" t="s">
        <v>483</v>
      </c>
      <c r="B130" s="586" t="s">
        <v>955</v>
      </c>
      <c r="C130" s="586" t="s">
        <v>827</v>
      </c>
      <c r="D130" s="586">
        <v>1</v>
      </c>
      <c r="E130" s="586">
        <v>14</v>
      </c>
      <c r="F130" s="598">
        <v>3257</v>
      </c>
      <c r="G130" s="533">
        <f t="shared" si="51"/>
        <v>305220</v>
      </c>
      <c r="H130" s="533">
        <f t="shared" si="52"/>
        <v>220600</v>
      </c>
      <c r="I130" s="533">
        <v>180600</v>
      </c>
      <c r="J130" s="533">
        <v>7</v>
      </c>
      <c r="K130" s="533">
        <f>IF(F130&gt;=500,IF(AND(F130&gt;=3000),40000,40000),40000)</f>
        <v>40000</v>
      </c>
      <c r="L130" s="533">
        <f t="shared" si="54"/>
        <v>84620</v>
      </c>
      <c r="M130" s="533">
        <v>10000</v>
      </c>
      <c r="N130" s="588">
        <v>1920</v>
      </c>
      <c r="O130" s="533">
        <v>20000</v>
      </c>
      <c r="P130" s="533">
        <v>10000</v>
      </c>
      <c r="Q130" s="533">
        <v>4300</v>
      </c>
      <c r="R130" s="589"/>
      <c r="S130" s="589">
        <f t="shared" si="55"/>
        <v>16800</v>
      </c>
      <c r="T130" s="590">
        <v>21600</v>
      </c>
      <c r="U130" s="591">
        <v>8</v>
      </c>
      <c r="V130" s="592"/>
      <c r="X130" s="544"/>
    </row>
    <row r="131" s="550" customFormat="1" ht="24" customHeight="1" spans="1:24">
      <c r="A131" s="524" t="s">
        <v>483</v>
      </c>
      <c r="B131" s="586" t="s">
        <v>956</v>
      </c>
      <c r="C131" s="586" t="s">
        <v>829</v>
      </c>
      <c r="D131" s="586">
        <v>2</v>
      </c>
      <c r="E131" s="586">
        <v>15</v>
      </c>
      <c r="F131" s="598">
        <v>1712</v>
      </c>
      <c r="G131" s="533">
        <f t="shared" si="51"/>
        <v>305180</v>
      </c>
      <c r="H131" s="533">
        <f t="shared" si="52"/>
        <v>186600</v>
      </c>
      <c r="I131" s="533">
        <v>156600</v>
      </c>
      <c r="J131" s="533">
        <v>6</v>
      </c>
      <c r="K131" s="533">
        <f t="shared" si="59"/>
        <v>30000</v>
      </c>
      <c r="L131" s="533">
        <f t="shared" si="54"/>
        <v>118580</v>
      </c>
      <c r="M131" s="533">
        <v>10000</v>
      </c>
      <c r="N131" s="588">
        <v>1920</v>
      </c>
      <c r="O131" s="533">
        <v>20000</v>
      </c>
      <c r="P131" s="533">
        <v>10000</v>
      </c>
      <c r="Q131" s="533">
        <v>11700</v>
      </c>
      <c r="R131" s="589"/>
      <c r="S131" s="589">
        <f t="shared" si="55"/>
        <v>14400</v>
      </c>
      <c r="T131" s="590">
        <v>50560</v>
      </c>
      <c r="U131" s="591">
        <v>16</v>
      </c>
      <c r="V131" s="592"/>
      <c r="X131" s="544"/>
    </row>
    <row r="132" s="546" customFormat="1" ht="24" customHeight="1" spans="1:24">
      <c r="A132" s="513" t="s">
        <v>957</v>
      </c>
      <c r="B132" s="585"/>
      <c r="C132" s="585"/>
      <c r="D132" s="585">
        <f t="shared" ref="D132:U132" si="60">SUM(D133:D150)</f>
        <v>28</v>
      </c>
      <c r="E132" s="585">
        <f t="shared" si="60"/>
        <v>250</v>
      </c>
      <c r="F132" s="585">
        <f t="shared" si="60"/>
        <v>33782</v>
      </c>
      <c r="G132" s="585">
        <f t="shared" si="60"/>
        <v>4814140</v>
      </c>
      <c r="H132" s="585">
        <f t="shared" si="60"/>
        <v>2998800</v>
      </c>
      <c r="I132" s="585">
        <f t="shared" si="60"/>
        <v>2458800</v>
      </c>
      <c r="J132" s="585">
        <f t="shared" si="60"/>
        <v>93</v>
      </c>
      <c r="K132" s="585">
        <f t="shared" si="60"/>
        <v>540000</v>
      </c>
      <c r="L132" s="585">
        <f t="shared" si="60"/>
        <v>1815340</v>
      </c>
      <c r="M132" s="585">
        <f t="shared" si="60"/>
        <v>180000</v>
      </c>
      <c r="N132" s="585">
        <f t="shared" si="60"/>
        <v>34560</v>
      </c>
      <c r="O132" s="585">
        <f t="shared" si="60"/>
        <v>320000</v>
      </c>
      <c r="P132" s="585">
        <f t="shared" si="60"/>
        <v>180000</v>
      </c>
      <c r="Q132" s="585">
        <f t="shared" si="60"/>
        <v>249600</v>
      </c>
      <c r="R132" s="595">
        <f t="shared" si="60"/>
        <v>28300</v>
      </c>
      <c r="S132" s="595">
        <f t="shared" si="60"/>
        <v>223200</v>
      </c>
      <c r="T132" s="595">
        <f t="shared" si="60"/>
        <v>599680</v>
      </c>
      <c r="U132" s="595">
        <f t="shared" si="60"/>
        <v>182</v>
      </c>
      <c r="V132" s="596"/>
      <c r="X132" s="544"/>
    </row>
    <row r="133" s="545" customFormat="1" ht="24" customHeight="1" spans="1:24">
      <c r="A133" s="524" t="s">
        <v>958</v>
      </c>
      <c r="B133" s="586" t="s">
        <v>959</v>
      </c>
      <c r="C133" s="586" t="s">
        <v>827</v>
      </c>
      <c r="D133" s="586">
        <v>1</v>
      </c>
      <c r="E133" s="586">
        <v>13</v>
      </c>
      <c r="F133" s="587">
        <v>2278</v>
      </c>
      <c r="G133" s="533">
        <f t="shared" ref="G133:G150" si="61">H133+L133</f>
        <v>254680</v>
      </c>
      <c r="H133" s="533">
        <f t="shared" ref="H133:H150" si="62">I133+K133</f>
        <v>162600</v>
      </c>
      <c r="I133" s="533">
        <v>132600</v>
      </c>
      <c r="J133" s="533">
        <v>5</v>
      </c>
      <c r="K133" s="533">
        <f t="shared" si="59"/>
        <v>30000</v>
      </c>
      <c r="L133" s="533">
        <f t="shared" ref="L133:L150" si="63">SUM(M133:T133)</f>
        <v>92080</v>
      </c>
      <c r="M133" s="533">
        <v>10000</v>
      </c>
      <c r="N133" s="588">
        <v>1920</v>
      </c>
      <c r="O133" s="533">
        <v>20000</v>
      </c>
      <c r="P133" s="533">
        <v>10000</v>
      </c>
      <c r="Q133" s="533">
        <v>7200</v>
      </c>
      <c r="R133" s="589"/>
      <c r="S133" s="589">
        <f t="shared" ref="S133:S150" si="64">J133*2400</f>
        <v>12000</v>
      </c>
      <c r="T133" s="590">
        <v>30960</v>
      </c>
      <c r="U133" s="591">
        <v>10</v>
      </c>
      <c r="V133" s="592"/>
      <c r="X133" s="544"/>
    </row>
    <row r="134" s="545" customFormat="1" ht="24" customHeight="1" spans="1:24">
      <c r="A134" s="524" t="s">
        <v>958</v>
      </c>
      <c r="B134" s="586" t="s">
        <v>960</v>
      </c>
      <c r="C134" s="586" t="s">
        <v>827</v>
      </c>
      <c r="D134" s="586">
        <v>1</v>
      </c>
      <c r="E134" s="586">
        <v>17</v>
      </c>
      <c r="F134" s="587">
        <v>2303</v>
      </c>
      <c r="G134" s="533">
        <f t="shared" si="61"/>
        <v>245600</v>
      </c>
      <c r="H134" s="533">
        <f t="shared" si="62"/>
        <v>162600</v>
      </c>
      <c r="I134" s="533">
        <v>132600</v>
      </c>
      <c r="J134" s="533">
        <v>5</v>
      </c>
      <c r="K134" s="533">
        <f t="shared" si="59"/>
        <v>30000</v>
      </c>
      <c r="L134" s="533">
        <f t="shared" si="63"/>
        <v>83000</v>
      </c>
      <c r="M134" s="533">
        <v>10000</v>
      </c>
      <c r="N134" s="588">
        <v>1920</v>
      </c>
      <c r="O134" s="533">
        <v>20000</v>
      </c>
      <c r="P134" s="533">
        <v>10000</v>
      </c>
      <c r="Q134" s="533">
        <v>10000</v>
      </c>
      <c r="R134" s="589"/>
      <c r="S134" s="589">
        <f t="shared" si="64"/>
        <v>12000</v>
      </c>
      <c r="T134" s="590">
        <v>19080</v>
      </c>
      <c r="U134" s="591">
        <v>6</v>
      </c>
      <c r="V134" s="592"/>
      <c r="X134" s="544"/>
    </row>
    <row r="135" s="545" customFormat="1" ht="24" customHeight="1" spans="1:24">
      <c r="A135" s="524" t="s">
        <v>958</v>
      </c>
      <c r="B135" s="586" t="s">
        <v>961</v>
      </c>
      <c r="C135" s="586" t="s">
        <v>827</v>
      </c>
      <c r="D135" s="586">
        <v>1</v>
      </c>
      <c r="E135" s="586">
        <v>9</v>
      </c>
      <c r="F135" s="587">
        <v>1234</v>
      </c>
      <c r="G135" s="533">
        <f t="shared" si="61"/>
        <v>238000</v>
      </c>
      <c r="H135" s="533">
        <f t="shared" si="62"/>
        <v>162600</v>
      </c>
      <c r="I135" s="533">
        <v>132600</v>
      </c>
      <c r="J135" s="533">
        <v>5</v>
      </c>
      <c r="K135" s="533">
        <f t="shared" si="59"/>
        <v>30000</v>
      </c>
      <c r="L135" s="533">
        <f t="shared" si="63"/>
        <v>75400</v>
      </c>
      <c r="M135" s="533">
        <v>10000</v>
      </c>
      <c r="N135" s="588">
        <v>1920</v>
      </c>
      <c r="O135" s="533">
        <v>20000</v>
      </c>
      <c r="P135" s="533">
        <v>10000</v>
      </c>
      <c r="Q135" s="533">
        <v>2400</v>
      </c>
      <c r="R135" s="589">
        <v>7200</v>
      </c>
      <c r="S135" s="589">
        <f t="shared" si="64"/>
        <v>12000</v>
      </c>
      <c r="T135" s="590">
        <v>11880</v>
      </c>
      <c r="U135" s="591">
        <v>3</v>
      </c>
      <c r="V135" s="592"/>
      <c r="X135" s="544"/>
    </row>
    <row r="136" s="545" customFormat="1" ht="24" customHeight="1" spans="1:24">
      <c r="A136" s="524" t="s">
        <v>958</v>
      </c>
      <c r="B136" s="586" t="s">
        <v>962</v>
      </c>
      <c r="C136" s="586" t="s">
        <v>827</v>
      </c>
      <c r="D136" s="586">
        <v>1</v>
      </c>
      <c r="E136" s="586">
        <v>11</v>
      </c>
      <c r="F136" s="587">
        <v>2006</v>
      </c>
      <c r="G136" s="533">
        <f t="shared" si="61"/>
        <v>229020</v>
      </c>
      <c r="H136" s="533">
        <f t="shared" si="62"/>
        <v>162600</v>
      </c>
      <c r="I136" s="533">
        <v>132600</v>
      </c>
      <c r="J136" s="533">
        <v>5</v>
      </c>
      <c r="K136" s="533">
        <f t="shared" si="59"/>
        <v>30000</v>
      </c>
      <c r="L136" s="533">
        <f t="shared" si="63"/>
        <v>66420</v>
      </c>
      <c r="M136" s="533">
        <v>10000</v>
      </c>
      <c r="N136" s="588">
        <v>1920</v>
      </c>
      <c r="O136" s="533">
        <v>20000</v>
      </c>
      <c r="P136" s="533">
        <v>10000</v>
      </c>
      <c r="Q136" s="533">
        <v>2900</v>
      </c>
      <c r="R136" s="589"/>
      <c r="S136" s="589">
        <f t="shared" si="64"/>
        <v>12000</v>
      </c>
      <c r="T136" s="590">
        <v>9600</v>
      </c>
      <c r="U136" s="591">
        <v>4</v>
      </c>
      <c r="V136" s="592"/>
      <c r="X136" s="544"/>
    </row>
    <row r="137" s="545" customFormat="1" ht="24" customHeight="1" spans="1:24">
      <c r="A137" s="524" t="s">
        <v>958</v>
      </c>
      <c r="B137" s="586" t="s">
        <v>963</v>
      </c>
      <c r="C137" s="586" t="s">
        <v>827</v>
      </c>
      <c r="D137" s="586">
        <v>1</v>
      </c>
      <c r="E137" s="586">
        <v>11</v>
      </c>
      <c r="F137" s="587">
        <v>2016</v>
      </c>
      <c r="G137" s="533">
        <f t="shared" si="61"/>
        <v>259060</v>
      </c>
      <c r="H137" s="533">
        <f t="shared" si="62"/>
        <v>162600</v>
      </c>
      <c r="I137" s="533">
        <v>132600</v>
      </c>
      <c r="J137" s="533">
        <v>5</v>
      </c>
      <c r="K137" s="533">
        <f t="shared" si="59"/>
        <v>30000</v>
      </c>
      <c r="L137" s="533">
        <f t="shared" si="63"/>
        <v>96460</v>
      </c>
      <c r="M137" s="533">
        <v>10000</v>
      </c>
      <c r="N137" s="588">
        <v>1920</v>
      </c>
      <c r="O137" s="533"/>
      <c r="P137" s="533">
        <v>10000</v>
      </c>
      <c r="Q137" s="533">
        <v>1000</v>
      </c>
      <c r="R137" s="589">
        <v>13700</v>
      </c>
      <c r="S137" s="589">
        <f t="shared" si="64"/>
        <v>12000</v>
      </c>
      <c r="T137" s="590">
        <v>47840</v>
      </c>
      <c r="U137" s="591">
        <v>15</v>
      </c>
      <c r="V137" s="592"/>
      <c r="X137" s="544"/>
    </row>
    <row r="138" s="545" customFormat="1" ht="24" customHeight="1" spans="1:24">
      <c r="A138" s="524" t="s">
        <v>958</v>
      </c>
      <c r="B138" s="586" t="s">
        <v>964</v>
      </c>
      <c r="C138" s="586" t="s">
        <v>827</v>
      </c>
      <c r="D138" s="586">
        <v>1</v>
      </c>
      <c r="E138" s="586">
        <v>10</v>
      </c>
      <c r="F138" s="587">
        <v>1474</v>
      </c>
      <c r="G138" s="533">
        <f t="shared" si="61"/>
        <v>244320</v>
      </c>
      <c r="H138" s="533">
        <f t="shared" si="62"/>
        <v>162600</v>
      </c>
      <c r="I138" s="533">
        <v>132600</v>
      </c>
      <c r="J138" s="533">
        <v>5</v>
      </c>
      <c r="K138" s="533">
        <f t="shared" si="59"/>
        <v>30000</v>
      </c>
      <c r="L138" s="533">
        <f t="shared" si="63"/>
        <v>81720</v>
      </c>
      <c r="M138" s="533">
        <v>10000</v>
      </c>
      <c r="N138" s="588">
        <v>1920</v>
      </c>
      <c r="O138" s="533">
        <v>20000</v>
      </c>
      <c r="P138" s="533">
        <v>10000</v>
      </c>
      <c r="Q138" s="533">
        <v>1800</v>
      </c>
      <c r="R138" s="589"/>
      <c r="S138" s="589">
        <f t="shared" si="64"/>
        <v>12000</v>
      </c>
      <c r="T138" s="590">
        <v>26000</v>
      </c>
      <c r="U138" s="591">
        <v>9</v>
      </c>
      <c r="V138" s="592"/>
      <c r="X138" s="544"/>
    </row>
    <row r="139" s="545" customFormat="1" ht="24" customHeight="1" spans="1:24">
      <c r="A139" s="524" t="s">
        <v>958</v>
      </c>
      <c r="B139" s="586" t="s">
        <v>965</v>
      </c>
      <c r="C139" s="586" t="s">
        <v>827</v>
      </c>
      <c r="D139" s="586">
        <v>1</v>
      </c>
      <c r="E139" s="586">
        <v>11</v>
      </c>
      <c r="F139" s="587">
        <v>2232</v>
      </c>
      <c r="G139" s="533">
        <f t="shared" si="61"/>
        <v>243180</v>
      </c>
      <c r="H139" s="533">
        <f t="shared" si="62"/>
        <v>162600</v>
      </c>
      <c r="I139" s="533">
        <v>132600</v>
      </c>
      <c r="J139" s="533">
        <v>5</v>
      </c>
      <c r="K139" s="533">
        <f t="shared" si="59"/>
        <v>30000</v>
      </c>
      <c r="L139" s="533">
        <f t="shared" si="63"/>
        <v>80580</v>
      </c>
      <c r="M139" s="533">
        <v>10000</v>
      </c>
      <c r="N139" s="588">
        <v>1920</v>
      </c>
      <c r="O139" s="533">
        <v>20000</v>
      </c>
      <c r="P139" s="533">
        <v>10000</v>
      </c>
      <c r="Q139" s="533">
        <v>2900</v>
      </c>
      <c r="R139" s="589"/>
      <c r="S139" s="589">
        <f t="shared" si="64"/>
        <v>12000</v>
      </c>
      <c r="T139" s="590">
        <v>23760</v>
      </c>
      <c r="U139" s="591">
        <v>8</v>
      </c>
      <c r="V139" s="592"/>
      <c r="X139" s="544"/>
    </row>
    <row r="140" s="545" customFormat="1" ht="24" customHeight="1" spans="1:24">
      <c r="A140" s="524" t="s">
        <v>958</v>
      </c>
      <c r="B140" s="586" t="s">
        <v>966</v>
      </c>
      <c r="C140" s="586" t="s">
        <v>827</v>
      </c>
      <c r="D140" s="586">
        <v>1</v>
      </c>
      <c r="E140" s="586">
        <v>8</v>
      </c>
      <c r="F140" s="587">
        <v>998</v>
      </c>
      <c r="G140" s="533">
        <f t="shared" si="61"/>
        <v>246820</v>
      </c>
      <c r="H140" s="533">
        <f t="shared" si="62"/>
        <v>162600</v>
      </c>
      <c r="I140" s="533">
        <v>132600</v>
      </c>
      <c r="J140" s="533">
        <v>5</v>
      </c>
      <c r="K140" s="533">
        <f t="shared" si="59"/>
        <v>30000</v>
      </c>
      <c r="L140" s="533">
        <f t="shared" si="63"/>
        <v>84220</v>
      </c>
      <c r="M140" s="533">
        <v>10000</v>
      </c>
      <c r="N140" s="588">
        <v>1920</v>
      </c>
      <c r="O140" s="533">
        <v>20000</v>
      </c>
      <c r="P140" s="533">
        <v>10000</v>
      </c>
      <c r="Q140" s="533">
        <v>6300</v>
      </c>
      <c r="R140" s="589"/>
      <c r="S140" s="589">
        <f t="shared" si="64"/>
        <v>12000</v>
      </c>
      <c r="T140" s="590">
        <v>24000</v>
      </c>
      <c r="U140" s="591">
        <v>7</v>
      </c>
      <c r="V140" s="592"/>
      <c r="X140" s="544"/>
    </row>
    <row r="141" s="545" customFormat="1" ht="24" customHeight="1" spans="1:24">
      <c r="A141" s="524" t="s">
        <v>958</v>
      </c>
      <c r="B141" s="586" t="s">
        <v>967</v>
      </c>
      <c r="C141" s="586" t="s">
        <v>827</v>
      </c>
      <c r="D141" s="586">
        <v>1</v>
      </c>
      <c r="E141" s="586">
        <v>14</v>
      </c>
      <c r="F141" s="587">
        <v>2673</v>
      </c>
      <c r="G141" s="533">
        <f t="shared" si="61"/>
        <v>238400</v>
      </c>
      <c r="H141" s="533">
        <f t="shared" si="62"/>
        <v>162600</v>
      </c>
      <c r="I141" s="533">
        <v>132600</v>
      </c>
      <c r="J141" s="533">
        <v>5</v>
      </c>
      <c r="K141" s="533">
        <f t="shared" si="59"/>
        <v>30000</v>
      </c>
      <c r="L141" s="533">
        <f t="shared" si="63"/>
        <v>75800</v>
      </c>
      <c r="M141" s="533">
        <v>10000</v>
      </c>
      <c r="N141" s="588">
        <v>1920</v>
      </c>
      <c r="O141" s="533"/>
      <c r="P141" s="533">
        <v>10000</v>
      </c>
      <c r="Q141" s="533">
        <v>9200</v>
      </c>
      <c r="R141" s="589">
        <v>4000</v>
      </c>
      <c r="S141" s="589">
        <f t="shared" si="64"/>
        <v>12000</v>
      </c>
      <c r="T141" s="590">
        <v>28680</v>
      </c>
      <c r="U141" s="591">
        <v>7</v>
      </c>
      <c r="V141" s="592"/>
      <c r="X141" s="544"/>
    </row>
    <row r="142" s="545" customFormat="1" ht="24" customHeight="1" spans="1:24">
      <c r="A142" s="524" t="s">
        <v>958</v>
      </c>
      <c r="B142" s="586" t="s">
        <v>968</v>
      </c>
      <c r="C142" s="586" t="s">
        <v>827</v>
      </c>
      <c r="D142" s="586">
        <v>1</v>
      </c>
      <c r="E142" s="586">
        <v>8</v>
      </c>
      <c r="F142" s="587">
        <v>1293</v>
      </c>
      <c r="G142" s="533">
        <f t="shared" si="61"/>
        <v>249320</v>
      </c>
      <c r="H142" s="533">
        <f t="shared" si="62"/>
        <v>162600</v>
      </c>
      <c r="I142" s="533">
        <v>132600</v>
      </c>
      <c r="J142" s="533">
        <v>5</v>
      </c>
      <c r="K142" s="533">
        <f t="shared" si="59"/>
        <v>30000</v>
      </c>
      <c r="L142" s="533">
        <f t="shared" si="63"/>
        <v>86720</v>
      </c>
      <c r="M142" s="533">
        <v>10000</v>
      </c>
      <c r="N142" s="588">
        <v>1920</v>
      </c>
      <c r="O142" s="533">
        <v>20000</v>
      </c>
      <c r="P142" s="533">
        <v>10000</v>
      </c>
      <c r="Q142" s="533">
        <v>23200</v>
      </c>
      <c r="R142" s="589"/>
      <c r="S142" s="589">
        <f t="shared" si="64"/>
        <v>12000</v>
      </c>
      <c r="T142" s="590">
        <v>9600</v>
      </c>
      <c r="U142" s="591">
        <v>3</v>
      </c>
      <c r="V142" s="592"/>
      <c r="X142" s="544"/>
    </row>
    <row r="143" s="545" customFormat="1" ht="24" customHeight="1" spans="1:24">
      <c r="A143" s="524" t="s">
        <v>958</v>
      </c>
      <c r="B143" s="586" t="s">
        <v>969</v>
      </c>
      <c r="C143" s="586" t="s">
        <v>829</v>
      </c>
      <c r="D143" s="586">
        <v>2</v>
      </c>
      <c r="E143" s="586">
        <v>17</v>
      </c>
      <c r="F143" s="587">
        <v>1672</v>
      </c>
      <c r="G143" s="533">
        <f t="shared" si="61"/>
        <v>296500</v>
      </c>
      <c r="H143" s="533">
        <f t="shared" si="62"/>
        <v>186600</v>
      </c>
      <c r="I143" s="533">
        <v>156600</v>
      </c>
      <c r="J143" s="533">
        <v>6</v>
      </c>
      <c r="K143" s="533">
        <f t="shared" si="59"/>
        <v>30000</v>
      </c>
      <c r="L143" s="533">
        <f t="shared" si="63"/>
        <v>109900</v>
      </c>
      <c r="M143" s="533">
        <v>10000</v>
      </c>
      <c r="N143" s="588">
        <v>1920</v>
      </c>
      <c r="O143" s="533">
        <v>20000</v>
      </c>
      <c r="P143" s="533">
        <v>10000</v>
      </c>
      <c r="Q143" s="533">
        <v>17700</v>
      </c>
      <c r="R143" s="589"/>
      <c r="S143" s="589">
        <f t="shared" si="64"/>
        <v>14400</v>
      </c>
      <c r="T143" s="590">
        <v>35880</v>
      </c>
      <c r="U143" s="591">
        <v>10</v>
      </c>
      <c r="V143" s="592"/>
      <c r="X143" s="544"/>
    </row>
    <row r="144" s="545" customFormat="1" ht="24" customHeight="1" spans="1:24">
      <c r="A144" s="524" t="s">
        <v>958</v>
      </c>
      <c r="B144" s="586" t="s">
        <v>970</v>
      </c>
      <c r="C144" s="586" t="s">
        <v>829</v>
      </c>
      <c r="D144" s="586">
        <v>3</v>
      </c>
      <c r="E144" s="586">
        <v>23</v>
      </c>
      <c r="F144" s="587">
        <v>1902</v>
      </c>
      <c r="G144" s="533">
        <f t="shared" si="61"/>
        <v>320820</v>
      </c>
      <c r="H144" s="533">
        <f t="shared" si="62"/>
        <v>162600</v>
      </c>
      <c r="I144" s="533">
        <v>132600</v>
      </c>
      <c r="J144" s="533">
        <v>5</v>
      </c>
      <c r="K144" s="533">
        <f t="shared" si="59"/>
        <v>30000</v>
      </c>
      <c r="L144" s="533">
        <f t="shared" si="63"/>
        <v>158220</v>
      </c>
      <c r="M144" s="533">
        <v>10000</v>
      </c>
      <c r="N144" s="588">
        <v>1920</v>
      </c>
      <c r="O144" s="533">
        <v>20000</v>
      </c>
      <c r="P144" s="533">
        <v>10000</v>
      </c>
      <c r="Q144" s="533">
        <v>29900</v>
      </c>
      <c r="R144" s="589"/>
      <c r="S144" s="589">
        <f t="shared" si="64"/>
        <v>12000</v>
      </c>
      <c r="T144" s="590">
        <v>74400</v>
      </c>
      <c r="U144" s="591">
        <v>19</v>
      </c>
      <c r="V144" s="592"/>
      <c r="X144" s="544"/>
    </row>
    <row r="145" s="545" customFormat="1" ht="24" customHeight="1" spans="1:24">
      <c r="A145" s="524" t="s">
        <v>958</v>
      </c>
      <c r="B145" s="586" t="s">
        <v>971</v>
      </c>
      <c r="C145" s="586" t="s">
        <v>829</v>
      </c>
      <c r="D145" s="586">
        <v>3</v>
      </c>
      <c r="E145" s="586">
        <v>26</v>
      </c>
      <c r="F145" s="587">
        <v>2456</v>
      </c>
      <c r="G145" s="533">
        <f t="shared" si="61"/>
        <v>308440</v>
      </c>
      <c r="H145" s="533">
        <f t="shared" si="62"/>
        <v>162600</v>
      </c>
      <c r="I145" s="533">
        <v>132600</v>
      </c>
      <c r="J145" s="533">
        <v>5</v>
      </c>
      <c r="K145" s="533">
        <f t="shared" si="59"/>
        <v>30000</v>
      </c>
      <c r="L145" s="533">
        <f t="shared" si="63"/>
        <v>145840</v>
      </c>
      <c r="M145" s="533">
        <v>10000</v>
      </c>
      <c r="N145" s="588">
        <v>1920</v>
      </c>
      <c r="O145" s="533">
        <v>20000</v>
      </c>
      <c r="P145" s="533">
        <v>10000</v>
      </c>
      <c r="Q145" s="533">
        <v>33800</v>
      </c>
      <c r="R145" s="589">
        <v>3400</v>
      </c>
      <c r="S145" s="589">
        <f t="shared" si="64"/>
        <v>12000</v>
      </c>
      <c r="T145" s="590">
        <v>54720</v>
      </c>
      <c r="U145" s="591">
        <v>15</v>
      </c>
      <c r="V145" s="592"/>
      <c r="X145" s="544"/>
    </row>
    <row r="146" s="545" customFormat="1" ht="24" customHeight="1" spans="1:24">
      <c r="A146" s="524" t="s">
        <v>958</v>
      </c>
      <c r="B146" s="586" t="s">
        <v>972</v>
      </c>
      <c r="C146" s="586" t="s">
        <v>829</v>
      </c>
      <c r="D146" s="586">
        <v>2</v>
      </c>
      <c r="E146" s="586">
        <v>11</v>
      </c>
      <c r="F146" s="587">
        <v>1980</v>
      </c>
      <c r="G146" s="533">
        <f t="shared" si="61"/>
        <v>296520</v>
      </c>
      <c r="H146" s="533">
        <f t="shared" si="62"/>
        <v>162600</v>
      </c>
      <c r="I146" s="533">
        <v>132600</v>
      </c>
      <c r="J146" s="533">
        <v>5</v>
      </c>
      <c r="K146" s="533">
        <f t="shared" si="59"/>
        <v>30000</v>
      </c>
      <c r="L146" s="533">
        <f t="shared" si="63"/>
        <v>133920</v>
      </c>
      <c r="M146" s="533">
        <v>10000</v>
      </c>
      <c r="N146" s="588">
        <v>1920</v>
      </c>
      <c r="O146" s="533">
        <v>20000</v>
      </c>
      <c r="P146" s="533">
        <v>10000</v>
      </c>
      <c r="Q146" s="533">
        <v>34400</v>
      </c>
      <c r="R146" s="589"/>
      <c r="S146" s="589">
        <f t="shared" si="64"/>
        <v>12000</v>
      </c>
      <c r="T146" s="590">
        <v>45600</v>
      </c>
      <c r="U146" s="591">
        <v>16</v>
      </c>
      <c r="V146" s="592"/>
      <c r="X146" s="544"/>
    </row>
    <row r="147" s="545" customFormat="1" ht="24" customHeight="1" spans="1:24">
      <c r="A147" s="524" t="s">
        <v>958</v>
      </c>
      <c r="B147" s="586" t="s">
        <v>973</v>
      </c>
      <c r="C147" s="586" t="s">
        <v>827</v>
      </c>
      <c r="D147" s="586">
        <v>2</v>
      </c>
      <c r="E147" s="586">
        <v>17</v>
      </c>
      <c r="F147" s="587">
        <v>1697</v>
      </c>
      <c r="G147" s="533">
        <f t="shared" si="61"/>
        <v>287500</v>
      </c>
      <c r="H147" s="533">
        <f t="shared" si="62"/>
        <v>162600</v>
      </c>
      <c r="I147" s="533">
        <v>132600</v>
      </c>
      <c r="J147" s="533">
        <v>5</v>
      </c>
      <c r="K147" s="533">
        <f t="shared" si="59"/>
        <v>30000</v>
      </c>
      <c r="L147" s="533">
        <f t="shared" si="63"/>
        <v>124900</v>
      </c>
      <c r="M147" s="533">
        <v>10000</v>
      </c>
      <c r="N147" s="588">
        <v>1920</v>
      </c>
      <c r="O147" s="533">
        <v>20000</v>
      </c>
      <c r="P147" s="533">
        <v>10000</v>
      </c>
      <c r="Q147" s="533">
        <v>13500</v>
      </c>
      <c r="R147" s="589"/>
      <c r="S147" s="589">
        <f t="shared" si="64"/>
        <v>12000</v>
      </c>
      <c r="T147" s="590">
        <v>57480</v>
      </c>
      <c r="U147" s="591">
        <v>19</v>
      </c>
      <c r="V147" s="592"/>
      <c r="X147" s="544"/>
    </row>
    <row r="148" s="545" customFormat="1" ht="24" customHeight="1" spans="1:24">
      <c r="A148" s="524" t="s">
        <v>958</v>
      </c>
      <c r="B148" s="586" t="s">
        <v>974</v>
      </c>
      <c r="C148" s="586" t="s">
        <v>829</v>
      </c>
      <c r="D148" s="586">
        <v>2</v>
      </c>
      <c r="E148" s="586">
        <v>13</v>
      </c>
      <c r="F148" s="587">
        <v>1643</v>
      </c>
      <c r="G148" s="533">
        <f t="shared" si="61"/>
        <v>309680</v>
      </c>
      <c r="H148" s="533">
        <f t="shared" si="62"/>
        <v>186600</v>
      </c>
      <c r="I148" s="533">
        <v>156600</v>
      </c>
      <c r="J148" s="533">
        <v>6</v>
      </c>
      <c r="K148" s="533">
        <f t="shared" si="59"/>
        <v>30000</v>
      </c>
      <c r="L148" s="533">
        <f t="shared" si="63"/>
        <v>123080</v>
      </c>
      <c r="M148" s="533">
        <v>10000</v>
      </c>
      <c r="N148" s="588">
        <v>1920</v>
      </c>
      <c r="O148" s="533">
        <v>20000</v>
      </c>
      <c r="P148" s="533">
        <v>10000</v>
      </c>
      <c r="Q148" s="533">
        <v>16600</v>
      </c>
      <c r="R148" s="589"/>
      <c r="S148" s="589">
        <f t="shared" si="64"/>
        <v>14400</v>
      </c>
      <c r="T148" s="590">
        <v>50160</v>
      </c>
      <c r="U148" s="591">
        <v>16</v>
      </c>
      <c r="V148" s="592"/>
      <c r="X148" s="544"/>
    </row>
    <row r="149" s="545" customFormat="1" ht="24" customHeight="1" spans="1:24">
      <c r="A149" s="524" t="s">
        <v>958</v>
      </c>
      <c r="B149" s="586" t="s">
        <v>975</v>
      </c>
      <c r="C149" s="586" t="s">
        <v>829</v>
      </c>
      <c r="D149" s="586">
        <v>3</v>
      </c>
      <c r="E149" s="586">
        <v>23</v>
      </c>
      <c r="F149" s="587">
        <v>2845</v>
      </c>
      <c r="G149" s="533">
        <f t="shared" si="61"/>
        <v>271720</v>
      </c>
      <c r="H149" s="533">
        <f t="shared" si="62"/>
        <v>162600</v>
      </c>
      <c r="I149" s="533">
        <v>132600</v>
      </c>
      <c r="J149" s="533">
        <v>5</v>
      </c>
      <c r="K149" s="533">
        <f t="shared" si="59"/>
        <v>30000</v>
      </c>
      <c r="L149" s="533">
        <f t="shared" si="63"/>
        <v>109120</v>
      </c>
      <c r="M149" s="533">
        <v>10000</v>
      </c>
      <c r="N149" s="588">
        <v>1920</v>
      </c>
      <c r="O149" s="533">
        <v>20000</v>
      </c>
      <c r="P149" s="533">
        <v>10000</v>
      </c>
      <c r="Q149" s="533">
        <v>21600</v>
      </c>
      <c r="R149" s="589"/>
      <c r="S149" s="589">
        <f t="shared" si="64"/>
        <v>12000</v>
      </c>
      <c r="T149" s="590">
        <v>33600</v>
      </c>
      <c r="U149" s="591">
        <v>10</v>
      </c>
      <c r="V149" s="592"/>
      <c r="X149" s="544"/>
    </row>
    <row r="150" s="545" customFormat="1" ht="24" customHeight="1" spans="1:24">
      <c r="A150" s="524" t="s">
        <v>958</v>
      </c>
      <c r="B150" s="586" t="s">
        <v>976</v>
      </c>
      <c r="C150" s="586" t="s">
        <v>827</v>
      </c>
      <c r="D150" s="586">
        <v>1</v>
      </c>
      <c r="E150" s="586">
        <v>8</v>
      </c>
      <c r="F150" s="587">
        <v>1080</v>
      </c>
      <c r="G150" s="533">
        <f t="shared" si="61"/>
        <v>274560</v>
      </c>
      <c r="H150" s="533">
        <f t="shared" si="62"/>
        <v>186600</v>
      </c>
      <c r="I150" s="533">
        <v>156600</v>
      </c>
      <c r="J150" s="533">
        <v>6</v>
      </c>
      <c r="K150" s="533">
        <f t="shared" si="59"/>
        <v>30000</v>
      </c>
      <c r="L150" s="533">
        <f t="shared" si="63"/>
        <v>87960</v>
      </c>
      <c r="M150" s="533">
        <v>10000</v>
      </c>
      <c r="N150" s="588">
        <v>1920</v>
      </c>
      <c r="O150" s="533">
        <v>20000</v>
      </c>
      <c r="P150" s="533">
        <v>10000</v>
      </c>
      <c r="Q150" s="533">
        <v>15200</v>
      </c>
      <c r="R150" s="589"/>
      <c r="S150" s="589">
        <f t="shared" si="64"/>
        <v>14400</v>
      </c>
      <c r="T150" s="590">
        <v>16440</v>
      </c>
      <c r="U150" s="591">
        <v>5</v>
      </c>
      <c r="V150" s="592"/>
      <c r="X150" s="544"/>
    </row>
    <row r="151" s="546" customFormat="1" ht="24" customHeight="1" spans="1:24">
      <c r="A151" s="585" t="s">
        <v>977</v>
      </c>
      <c r="B151" s="585"/>
      <c r="C151" s="585"/>
      <c r="D151" s="585">
        <f t="shared" ref="D151:U151" si="65">SUM(D152:D178)</f>
        <v>46</v>
      </c>
      <c r="E151" s="585">
        <f t="shared" si="65"/>
        <v>371</v>
      </c>
      <c r="F151" s="585">
        <f t="shared" si="65"/>
        <v>51426</v>
      </c>
      <c r="G151" s="585">
        <f t="shared" si="65"/>
        <v>7283210</v>
      </c>
      <c r="H151" s="585">
        <f t="shared" si="65"/>
        <v>4636200</v>
      </c>
      <c r="I151" s="585">
        <f t="shared" si="65"/>
        <v>3796200</v>
      </c>
      <c r="J151" s="585">
        <f t="shared" si="65"/>
        <v>144</v>
      </c>
      <c r="K151" s="585">
        <f t="shared" si="65"/>
        <v>840000</v>
      </c>
      <c r="L151" s="585">
        <f t="shared" si="65"/>
        <v>2647010</v>
      </c>
      <c r="M151" s="585">
        <f t="shared" si="65"/>
        <v>270000</v>
      </c>
      <c r="N151" s="585">
        <f t="shared" si="65"/>
        <v>51840</v>
      </c>
      <c r="O151" s="585">
        <f t="shared" si="65"/>
        <v>540000</v>
      </c>
      <c r="P151" s="585">
        <f t="shared" si="65"/>
        <v>270000</v>
      </c>
      <c r="Q151" s="585">
        <f t="shared" si="65"/>
        <v>210500</v>
      </c>
      <c r="R151" s="595">
        <f t="shared" si="65"/>
        <v>12750</v>
      </c>
      <c r="S151" s="595">
        <f t="shared" si="65"/>
        <v>345600</v>
      </c>
      <c r="T151" s="595">
        <f t="shared" si="65"/>
        <v>946320</v>
      </c>
      <c r="U151" s="595">
        <f t="shared" si="65"/>
        <v>292</v>
      </c>
      <c r="V151" s="596"/>
      <c r="X151" s="544"/>
    </row>
    <row r="152" s="551" customFormat="1" ht="24" customHeight="1" spans="1:24">
      <c r="A152" s="586" t="s">
        <v>487</v>
      </c>
      <c r="B152" s="581" t="s">
        <v>978</v>
      </c>
      <c r="C152" s="586" t="s">
        <v>827</v>
      </c>
      <c r="D152" s="581">
        <v>2</v>
      </c>
      <c r="E152" s="581">
        <v>9</v>
      </c>
      <c r="F152" s="527">
        <v>1640</v>
      </c>
      <c r="G152" s="533">
        <f t="shared" ref="G152:G178" si="66">H152+L152</f>
        <v>247100</v>
      </c>
      <c r="H152" s="533">
        <f t="shared" ref="H152:H178" si="67">I152+K152</f>
        <v>162600</v>
      </c>
      <c r="I152" s="533">
        <v>132600</v>
      </c>
      <c r="J152" s="533">
        <v>5</v>
      </c>
      <c r="K152" s="533">
        <f t="shared" ref="K152:K154" si="68">IF(F152&gt;=500,IF(AND(F152&gt;=3000),30000,30000),30000)</f>
        <v>30000</v>
      </c>
      <c r="L152" s="533">
        <f t="shared" ref="L152:L178" si="69">SUM(M152:T152)</f>
        <v>84500</v>
      </c>
      <c r="M152" s="533">
        <v>10000</v>
      </c>
      <c r="N152" s="588">
        <v>1920</v>
      </c>
      <c r="O152" s="533">
        <v>20000</v>
      </c>
      <c r="P152" s="533">
        <v>10000</v>
      </c>
      <c r="Q152" s="533">
        <v>1900</v>
      </c>
      <c r="R152" s="589"/>
      <c r="S152" s="589">
        <f t="shared" ref="S152:S178" si="70">J152*2400</f>
        <v>12000</v>
      </c>
      <c r="T152" s="590">
        <v>28680</v>
      </c>
      <c r="U152" s="591">
        <v>9</v>
      </c>
      <c r="V152" s="519"/>
      <c r="X152" s="544"/>
    </row>
    <row r="153" s="551" customFormat="1" ht="24" customHeight="1" spans="1:24">
      <c r="A153" s="586" t="s">
        <v>487</v>
      </c>
      <c r="B153" s="581" t="s">
        <v>979</v>
      </c>
      <c r="C153" s="586" t="s">
        <v>829</v>
      </c>
      <c r="D153" s="581">
        <v>2</v>
      </c>
      <c r="E153" s="581">
        <v>25</v>
      </c>
      <c r="F153" s="527">
        <v>2985</v>
      </c>
      <c r="G153" s="533">
        <f t="shared" si="66"/>
        <v>336000</v>
      </c>
      <c r="H153" s="533">
        <f t="shared" si="67"/>
        <v>210600</v>
      </c>
      <c r="I153" s="533">
        <v>180600</v>
      </c>
      <c r="J153" s="533">
        <v>7</v>
      </c>
      <c r="K153" s="533">
        <f t="shared" si="68"/>
        <v>30000</v>
      </c>
      <c r="L153" s="533">
        <f t="shared" si="69"/>
        <v>125400</v>
      </c>
      <c r="M153" s="533">
        <v>10000</v>
      </c>
      <c r="N153" s="588">
        <v>1920</v>
      </c>
      <c r="O153" s="533">
        <v>20000</v>
      </c>
      <c r="P153" s="533">
        <v>10000</v>
      </c>
      <c r="Q153" s="533">
        <v>26000</v>
      </c>
      <c r="R153" s="589"/>
      <c r="S153" s="589">
        <f t="shared" si="70"/>
        <v>16800</v>
      </c>
      <c r="T153" s="590">
        <v>40680</v>
      </c>
      <c r="U153" s="591">
        <v>12</v>
      </c>
      <c r="V153" s="519"/>
      <c r="X153" s="544"/>
    </row>
    <row r="154" s="551" customFormat="1" ht="24" customHeight="1" spans="1:24">
      <c r="A154" s="586" t="s">
        <v>487</v>
      </c>
      <c r="B154" s="581" t="s">
        <v>980</v>
      </c>
      <c r="C154" s="586" t="s">
        <v>827</v>
      </c>
      <c r="D154" s="581">
        <v>1</v>
      </c>
      <c r="E154" s="581">
        <v>5</v>
      </c>
      <c r="F154" s="527">
        <v>1608</v>
      </c>
      <c r="G154" s="533">
        <f t="shared" si="66"/>
        <v>233220</v>
      </c>
      <c r="H154" s="533">
        <f t="shared" si="67"/>
        <v>162600</v>
      </c>
      <c r="I154" s="533">
        <v>132600</v>
      </c>
      <c r="J154" s="533">
        <v>5</v>
      </c>
      <c r="K154" s="533">
        <f t="shared" si="68"/>
        <v>30000</v>
      </c>
      <c r="L154" s="533">
        <f t="shared" si="69"/>
        <v>70620</v>
      </c>
      <c r="M154" s="533">
        <v>10000</v>
      </c>
      <c r="N154" s="588">
        <v>1920</v>
      </c>
      <c r="O154" s="533">
        <v>20000</v>
      </c>
      <c r="P154" s="533">
        <v>10000</v>
      </c>
      <c r="Q154" s="533">
        <v>2300</v>
      </c>
      <c r="R154" s="589"/>
      <c r="S154" s="589">
        <f t="shared" si="70"/>
        <v>12000</v>
      </c>
      <c r="T154" s="590">
        <v>14400</v>
      </c>
      <c r="U154" s="591">
        <v>6</v>
      </c>
      <c r="V154" s="519"/>
      <c r="X154" s="544"/>
    </row>
    <row r="155" s="551" customFormat="1" ht="24" customHeight="1" spans="1:24">
      <c r="A155" s="586" t="s">
        <v>487</v>
      </c>
      <c r="B155" s="524" t="s">
        <v>981</v>
      </c>
      <c r="C155" s="586" t="s">
        <v>827</v>
      </c>
      <c r="D155" s="581">
        <v>3</v>
      </c>
      <c r="E155" s="581">
        <v>25</v>
      </c>
      <c r="F155" s="527">
        <v>3628</v>
      </c>
      <c r="G155" s="533">
        <f t="shared" si="66"/>
        <v>356200</v>
      </c>
      <c r="H155" s="533">
        <f t="shared" si="67"/>
        <v>220600</v>
      </c>
      <c r="I155" s="533">
        <v>180600</v>
      </c>
      <c r="J155" s="533">
        <v>7</v>
      </c>
      <c r="K155" s="533">
        <f>IF(F155&gt;=500,IF(AND(F155&gt;=3000),40000,40000),40000)</f>
        <v>40000</v>
      </c>
      <c r="L155" s="533">
        <f t="shared" si="69"/>
        <v>135600</v>
      </c>
      <c r="M155" s="533">
        <v>10000</v>
      </c>
      <c r="N155" s="588">
        <v>1920</v>
      </c>
      <c r="O155" s="533">
        <v>20000</v>
      </c>
      <c r="P155" s="533">
        <v>10000</v>
      </c>
      <c r="Q155" s="533">
        <v>19400</v>
      </c>
      <c r="R155" s="589"/>
      <c r="S155" s="589">
        <f t="shared" si="70"/>
        <v>16800</v>
      </c>
      <c r="T155" s="590">
        <v>57480</v>
      </c>
      <c r="U155" s="591">
        <v>16</v>
      </c>
      <c r="V155" s="519"/>
      <c r="X155" s="544"/>
    </row>
    <row r="156" s="551" customFormat="1" ht="24" customHeight="1" spans="1:24">
      <c r="A156" s="586" t="s">
        <v>487</v>
      </c>
      <c r="B156" s="581" t="s">
        <v>982</v>
      </c>
      <c r="C156" s="586" t="s">
        <v>827</v>
      </c>
      <c r="D156" s="581">
        <v>1</v>
      </c>
      <c r="E156" s="581">
        <v>10</v>
      </c>
      <c r="F156" s="527">
        <v>1740</v>
      </c>
      <c r="G156" s="533">
        <f t="shared" si="66"/>
        <v>259720</v>
      </c>
      <c r="H156" s="533">
        <f t="shared" si="67"/>
        <v>186600</v>
      </c>
      <c r="I156" s="533">
        <v>156600</v>
      </c>
      <c r="J156" s="533">
        <v>6</v>
      </c>
      <c r="K156" s="533">
        <f t="shared" ref="K156:K168" si="71">IF(F156&gt;=500,IF(AND(F156&gt;=3000),30000,30000),30000)</f>
        <v>30000</v>
      </c>
      <c r="L156" s="533">
        <f t="shared" si="69"/>
        <v>73120</v>
      </c>
      <c r="M156" s="533">
        <v>10000</v>
      </c>
      <c r="N156" s="588">
        <v>1920</v>
      </c>
      <c r="O156" s="533">
        <v>20000</v>
      </c>
      <c r="P156" s="533">
        <v>10000</v>
      </c>
      <c r="Q156" s="533">
        <v>0</v>
      </c>
      <c r="R156" s="589"/>
      <c r="S156" s="589">
        <f t="shared" si="70"/>
        <v>14400</v>
      </c>
      <c r="T156" s="590">
        <v>16800</v>
      </c>
      <c r="U156" s="591">
        <v>5</v>
      </c>
      <c r="V156" s="519"/>
      <c r="X156" s="544"/>
    </row>
    <row r="157" s="551" customFormat="1" ht="24" customHeight="1" spans="1:24">
      <c r="A157" s="586" t="s">
        <v>487</v>
      </c>
      <c r="B157" s="581" t="s">
        <v>983</v>
      </c>
      <c r="C157" s="586" t="s">
        <v>827</v>
      </c>
      <c r="D157" s="581">
        <v>1</v>
      </c>
      <c r="E157" s="581">
        <v>8</v>
      </c>
      <c r="F157" s="527">
        <v>1740</v>
      </c>
      <c r="G157" s="533">
        <f t="shared" si="66"/>
        <v>223600</v>
      </c>
      <c r="H157" s="533">
        <f t="shared" si="67"/>
        <v>162600</v>
      </c>
      <c r="I157" s="533">
        <v>132600</v>
      </c>
      <c r="J157" s="533">
        <v>5</v>
      </c>
      <c r="K157" s="533">
        <f t="shared" si="71"/>
        <v>30000</v>
      </c>
      <c r="L157" s="533">
        <f t="shared" si="69"/>
        <v>61000</v>
      </c>
      <c r="M157" s="533">
        <v>10000</v>
      </c>
      <c r="N157" s="588">
        <v>1920</v>
      </c>
      <c r="O157" s="533">
        <v>20000</v>
      </c>
      <c r="P157" s="533">
        <v>10000</v>
      </c>
      <c r="Q157" s="533">
        <v>0</v>
      </c>
      <c r="R157" s="589"/>
      <c r="S157" s="589">
        <f t="shared" si="70"/>
        <v>12000</v>
      </c>
      <c r="T157" s="590">
        <v>7080</v>
      </c>
      <c r="U157" s="591">
        <v>3</v>
      </c>
      <c r="V157" s="519"/>
      <c r="X157" s="544"/>
    </row>
    <row r="158" s="551" customFormat="1" ht="24" customHeight="1" spans="1:24">
      <c r="A158" s="586" t="s">
        <v>487</v>
      </c>
      <c r="B158" s="581" t="s">
        <v>984</v>
      </c>
      <c r="C158" s="586" t="s">
        <v>827</v>
      </c>
      <c r="D158" s="581">
        <v>1</v>
      </c>
      <c r="E158" s="581">
        <v>7</v>
      </c>
      <c r="F158" s="527">
        <v>1268</v>
      </c>
      <c r="G158" s="533">
        <f t="shared" si="66"/>
        <v>233320</v>
      </c>
      <c r="H158" s="533">
        <f t="shared" si="67"/>
        <v>162600</v>
      </c>
      <c r="I158" s="533">
        <v>132600</v>
      </c>
      <c r="J158" s="533">
        <v>5</v>
      </c>
      <c r="K158" s="533">
        <f t="shared" si="71"/>
        <v>30000</v>
      </c>
      <c r="L158" s="533">
        <f t="shared" si="69"/>
        <v>70720</v>
      </c>
      <c r="M158" s="533">
        <v>10000</v>
      </c>
      <c r="N158" s="588">
        <v>1920</v>
      </c>
      <c r="O158" s="533">
        <v>20000</v>
      </c>
      <c r="P158" s="533">
        <v>10000</v>
      </c>
      <c r="Q158" s="533">
        <v>0</v>
      </c>
      <c r="R158" s="589"/>
      <c r="S158" s="589">
        <f t="shared" si="70"/>
        <v>12000</v>
      </c>
      <c r="T158" s="590">
        <v>16800</v>
      </c>
      <c r="U158" s="591">
        <v>5</v>
      </c>
      <c r="V158" s="284" t="s">
        <v>985</v>
      </c>
      <c r="W158" s="545"/>
      <c r="X158" s="544"/>
    </row>
    <row r="159" s="551" customFormat="1" ht="24" customHeight="1" spans="1:24">
      <c r="A159" s="586" t="s">
        <v>487</v>
      </c>
      <c r="B159" s="581" t="s">
        <v>986</v>
      </c>
      <c r="C159" s="586" t="s">
        <v>827</v>
      </c>
      <c r="D159" s="581">
        <v>2</v>
      </c>
      <c r="E159" s="581">
        <v>12</v>
      </c>
      <c r="F159" s="527">
        <v>2026</v>
      </c>
      <c r="G159" s="533">
        <f t="shared" si="66"/>
        <v>256920</v>
      </c>
      <c r="H159" s="533">
        <f t="shared" si="67"/>
        <v>162600</v>
      </c>
      <c r="I159" s="533">
        <v>132600</v>
      </c>
      <c r="J159" s="533">
        <v>5</v>
      </c>
      <c r="K159" s="533">
        <f t="shared" si="71"/>
        <v>30000</v>
      </c>
      <c r="L159" s="533">
        <f t="shared" si="69"/>
        <v>94320</v>
      </c>
      <c r="M159" s="533">
        <v>10000</v>
      </c>
      <c r="N159" s="588">
        <v>1920</v>
      </c>
      <c r="O159" s="533">
        <v>20000</v>
      </c>
      <c r="P159" s="533">
        <v>10000</v>
      </c>
      <c r="Q159" s="533">
        <v>6800</v>
      </c>
      <c r="R159" s="589"/>
      <c r="S159" s="589">
        <f t="shared" si="70"/>
        <v>12000</v>
      </c>
      <c r="T159" s="590">
        <v>33600</v>
      </c>
      <c r="U159" s="591">
        <v>11</v>
      </c>
      <c r="V159" s="519"/>
      <c r="X159" s="544"/>
    </row>
    <row r="160" s="551" customFormat="1" ht="24" customHeight="1" spans="1:24">
      <c r="A160" s="586" t="s">
        <v>487</v>
      </c>
      <c r="B160" s="581" t="s">
        <v>987</v>
      </c>
      <c r="C160" s="586" t="s">
        <v>827</v>
      </c>
      <c r="D160" s="581">
        <v>2</v>
      </c>
      <c r="E160" s="581">
        <v>10</v>
      </c>
      <c r="F160" s="527">
        <v>1372</v>
      </c>
      <c r="G160" s="533">
        <f t="shared" si="66"/>
        <v>252900</v>
      </c>
      <c r="H160" s="533">
        <f t="shared" si="67"/>
        <v>162600</v>
      </c>
      <c r="I160" s="533">
        <v>132600</v>
      </c>
      <c r="J160" s="533">
        <v>5</v>
      </c>
      <c r="K160" s="533">
        <f t="shared" si="71"/>
        <v>30000</v>
      </c>
      <c r="L160" s="533">
        <f t="shared" si="69"/>
        <v>90300</v>
      </c>
      <c r="M160" s="533">
        <v>10000</v>
      </c>
      <c r="N160" s="588">
        <v>1920</v>
      </c>
      <c r="O160" s="533">
        <v>20000</v>
      </c>
      <c r="P160" s="533">
        <v>10000</v>
      </c>
      <c r="Q160" s="533">
        <v>2900</v>
      </c>
      <c r="R160" s="589"/>
      <c r="S160" s="589">
        <f t="shared" si="70"/>
        <v>12000</v>
      </c>
      <c r="T160" s="590">
        <v>33480</v>
      </c>
      <c r="U160" s="591">
        <v>9</v>
      </c>
      <c r="V160" s="519"/>
      <c r="X160" s="544"/>
    </row>
    <row r="161" s="551" customFormat="1" ht="24" customHeight="1" spans="1:24">
      <c r="A161" s="586" t="s">
        <v>487</v>
      </c>
      <c r="B161" s="581" t="s">
        <v>988</v>
      </c>
      <c r="C161" s="586" t="s">
        <v>827</v>
      </c>
      <c r="D161" s="581">
        <v>2</v>
      </c>
      <c r="E161" s="581">
        <v>17</v>
      </c>
      <c r="F161" s="527">
        <v>2898</v>
      </c>
      <c r="G161" s="533">
        <f t="shared" si="66"/>
        <v>258180</v>
      </c>
      <c r="H161" s="533">
        <f t="shared" si="67"/>
        <v>162600</v>
      </c>
      <c r="I161" s="533">
        <v>132600</v>
      </c>
      <c r="J161" s="533">
        <v>5</v>
      </c>
      <c r="K161" s="533">
        <f t="shared" si="71"/>
        <v>30000</v>
      </c>
      <c r="L161" s="533">
        <f t="shared" si="69"/>
        <v>95580</v>
      </c>
      <c r="M161" s="533">
        <v>10000</v>
      </c>
      <c r="N161" s="588">
        <v>1920</v>
      </c>
      <c r="O161" s="533">
        <v>20000</v>
      </c>
      <c r="P161" s="533">
        <v>10000</v>
      </c>
      <c r="Q161" s="533">
        <v>8300</v>
      </c>
      <c r="R161" s="589"/>
      <c r="S161" s="589">
        <f t="shared" si="70"/>
        <v>12000</v>
      </c>
      <c r="T161" s="590">
        <v>33360</v>
      </c>
      <c r="U161" s="591">
        <v>11</v>
      </c>
      <c r="V161" s="519"/>
      <c r="X161" s="544"/>
    </row>
    <row r="162" s="551" customFormat="1" ht="24" customHeight="1" spans="1:24">
      <c r="A162" s="586" t="s">
        <v>487</v>
      </c>
      <c r="B162" s="581" t="s">
        <v>989</v>
      </c>
      <c r="C162" s="586" t="s">
        <v>827</v>
      </c>
      <c r="D162" s="581">
        <v>1</v>
      </c>
      <c r="E162" s="581">
        <v>9</v>
      </c>
      <c r="F162" s="527">
        <v>1152</v>
      </c>
      <c r="G162" s="533">
        <f t="shared" si="66"/>
        <v>248120</v>
      </c>
      <c r="H162" s="533">
        <f t="shared" si="67"/>
        <v>162600</v>
      </c>
      <c r="I162" s="533">
        <v>132600</v>
      </c>
      <c r="J162" s="533">
        <v>5</v>
      </c>
      <c r="K162" s="533">
        <f t="shared" si="71"/>
        <v>30000</v>
      </c>
      <c r="L162" s="533">
        <f t="shared" si="69"/>
        <v>85520</v>
      </c>
      <c r="M162" s="533">
        <v>10000</v>
      </c>
      <c r="N162" s="588">
        <v>1920</v>
      </c>
      <c r="O162" s="533">
        <v>20000</v>
      </c>
      <c r="P162" s="533">
        <v>10000</v>
      </c>
      <c r="Q162" s="533">
        <v>2800</v>
      </c>
      <c r="R162" s="589"/>
      <c r="S162" s="589">
        <f t="shared" si="70"/>
        <v>12000</v>
      </c>
      <c r="T162" s="590">
        <v>28800</v>
      </c>
      <c r="U162" s="591">
        <v>8</v>
      </c>
      <c r="V162" s="519"/>
      <c r="X162" s="544"/>
    </row>
    <row r="163" s="551" customFormat="1" ht="24" customHeight="1" spans="1:24">
      <c r="A163" s="586" t="s">
        <v>487</v>
      </c>
      <c r="B163" s="524" t="s">
        <v>990</v>
      </c>
      <c r="C163" s="586" t="s">
        <v>827</v>
      </c>
      <c r="D163" s="581">
        <v>2</v>
      </c>
      <c r="E163" s="581">
        <v>13</v>
      </c>
      <c r="F163" s="527">
        <v>1837</v>
      </c>
      <c r="G163" s="533">
        <f t="shared" si="66"/>
        <v>267520</v>
      </c>
      <c r="H163" s="533">
        <f t="shared" si="67"/>
        <v>162600</v>
      </c>
      <c r="I163" s="533">
        <v>132600</v>
      </c>
      <c r="J163" s="533">
        <v>5</v>
      </c>
      <c r="K163" s="533">
        <f t="shared" si="71"/>
        <v>30000</v>
      </c>
      <c r="L163" s="533">
        <f t="shared" si="69"/>
        <v>104920</v>
      </c>
      <c r="M163" s="533">
        <v>10000</v>
      </c>
      <c r="N163" s="588">
        <v>1920</v>
      </c>
      <c r="O163" s="533">
        <v>20000</v>
      </c>
      <c r="P163" s="533">
        <v>10000</v>
      </c>
      <c r="Q163" s="533">
        <v>3000</v>
      </c>
      <c r="R163" s="589"/>
      <c r="S163" s="589">
        <f t="shared" si="70"/>
        <v>12000</v>
      </c>
      <c r="T163" s="590">
        <v>48000</v>
      </c>
      <c r="U163" s="591">
        <v>14</v>
      </c>
      <c r="V163" s="519"/>
      <c r="X163" s="544"/>
    </row>
    <row r="164" s="551" customFormat="1" ht="24" customHeight="1" spans="1:24">
      <c r="A164" s="586" t="s">
        <v>487</v>
      </c>
      <c r="B164" s="581" t="s">
        <v>991</v>
      </c>
      <c r="C164" s="586" t="s">
        <v>829</v>
      </c>
      <c r="D164" s="581">
        <v>1</v>
      </c>
      <c r="E164" s="581">
        <v>11</v>
      </c>
      <c r="F164" s="527">
        <v>1728</v>
      </c>
      <c r="G164" s="533">
        <f t="shared" si="66"/>
        <v>237320</v>
      </c>
      <c r="H164" s="533">
        <f t="shared" si="67"/>
        <v>162600</v>
      </c>
      <c r="I164" s="533">
        <v>132600</v>
      </c>
      <c r="J164" s="533">
        <v>5</v>
      </c>
      <c r="K164" s="533">
        <f t="shared" si="71"/>
        <v>30000</v>
      </c>
      <c r="L164" s="533">
        <f t="shared" si="69"/>
        <v>74720</v>
      </c>
      <c r="M164" s="533">
        <v>10000</v>
      </c>
      <c r="N164" s="588">
        <v>1920</v>
      </c>
      <c r="O164" s="533">
        <v>20000</v>
      </c>
      <c r="P164" s="533">
        <v>10000</v>
      </c>
      <c r="Q164" s="533">
        <v>4000</v>
      </c>
      <c r="R164" s="589"/>
      <c r="S164" s="589">
        <f t="shared" si="70"/>
        <v>12000</v>
      </c>
      <c r="T164" s="590">
        <v>16800</v>
      </c>
      <c r="U164" s="591">
        <v>5</v>
      </c>
      <c r="V164" s="519"/>
      <c r="X164" s="544"/>
    </row>
    <row r="165" s="551" customFormat="1" ht="24" customHeight="1" spans="1:24">
      <c r="A165" s="586" t="s">
        <v>487</v>
      </c>
      <c r="B165" s="581" t="s">
        <v>992</v>
      </c>
      <c r="C165" s="586" t="s">
        <v>827</v>
      </c>
      <c r="D165" s="581">
        <v>1</v>
      </c>
      <c r="E165" s="581">
        <v>12</v>
      </c>
      <c r="F165" s="527">
        <v>1700</v>
      </c>
      <c r="G165" s="533">
        <f t="shared" si="66"/>
        <v>244920</v>
      </c>
      <c r="H165" s="533">
        <f t="shared" si="67"/>
        <v>162600</v>
      </c>
      <c r="I165" s="533">
        <v>132600</v>
      </c>
      <c r="J165" s="533">
        <v>5</v>
      </c>
      <c r="K165" s="533">
        <f t="shared" si="71"/>
        <v>30000</v>
      </c>
      <c r="L165" s="533">
        <f t="shared" si="69"/>
        <v>82320</v>
      </c>
      <c r="M165" s="533">
        <v>10000</v>
      </c>
      <c r="N165" s="588">
        <v>1920</v>
      </c>
      <c r="O165" s="533">
        <v>20000</v>
      </c>
      <c r="P165" s="533">
        <v>10000</v>
      </c>
      <c r="Q165" s="533">
        <v>2000</v>
      </c>
      <c r="R165" s="589"/>
      <c r="S165" s="589">
        <f t="shared" si="70"/>
        <v>12000</v>
      </c>
      <c r="T165" s="590">
        <v>26400</v>
      </c>
      <c r="U165" s="591">
        <v>8</v>
      </c>
      <c r="V165" s="519"/>
      <c r="X165" s="544"/>
    </row>
    <row r="166" s="551" customFormat="1" ht="24" customHeight="1" spans="1:24">
      <c r="A166" s="586" t="s">
        <v>487</v>
      </c>
      <c r="B166" s="581" t="s">
        <v>993</v>
      </c>
      <c r="C166" s="586" t="s">
        <v>827</v>
      </c>
      <c r="D166" s="581">
        <v>1</v>
      </c>
      <c r="E166" s="581">
        <v>11</v>
      </c>
      <c r="F166" s="527">
        <v>1688</v>
      </c>
      <c r="G166" s="533">
        <f t="shared" si="66"/>
        <v>240920</v>
      </c>
      <c r="H166" s="533">
        <f t="shared" si="67"/>
        <v>162600</v>
      </c>
      <c r="I166" s="533">
        <v>132600</v>
      </c>
      <c r="J166" s="533">
        <v>5</v>
      </c>
      <c r="K166" s="533">
        <f t="shared" si="71"/>
        <v>30000</v>
      </c>
      <c r="L166" s="533">
        <f t="shared" si="69"/>
        <v>78320</v>
      </c>
      <c r="M166" s="533">
        <v>10000</v>
      </c>
      <c r="N166" s="588">
        <v>1920</v>
      </c>
      <c r="O166" s="533">
        <v>20000</v>
      </c>
      <c r="P166" s="533">
        <v>10000</v>
      </c>
      <c r="Q166" s="533">
        <v>2800</v>
      </c>
      <c r="R166" s="589"/>
      <c r="S166" s="589">
        <f t="shared" si="70"/>
        <v>12000</v>
      </c>
      <c r="T166" s="590">
        <v>21600</v>
      </c>
      <c r="U166" s="591">
        <v>9</v>
      </c>
      <c r="V166" s="519"/>
      <c r="X166" s="544"/>
    </row>
    <row r="167" s="551" customFormat="1" ht="24" customHeight="1" spans="1:24">
      <c r="A167" s="586" t="s">
        <v>487</v>
      </c>
      <c r="B167" s="524" t="s">
        <v>994</v>
      </c>
      <c r="C167" s="586" t="s">
        <v>827</v>
      </c>
      <c r="D167" s="581">
        <v>2</v>
      </c>
      <c r="E167" s="581">
        <v>12</v>
      </c>
      <c r="F167" s="527">
        <v>1601</v>
      </c>
      <c r="G167" s="533">
        <f t="shared" si="66"/>
        <v>269980</v>
      </c>
      <c r="H167" s="533">
        <f t="shared" si="67"/>
        <v>162600</v>
      </c>
      <c r="I167" s="533">
        <v>132600</v>
      </c>
      <c r="J167" s="533">
        <v>5</v>
      </c>
      <c r="K167" s="533">
        <f t="shared" si="71"/>
        <v>30000</v>
      </c>
      <c r="L167" s="533">
        <f t="shared" si="69"/>
        <v>107380</v>
      </c>
      <c r="M167" s="533">
        <v>10000</v>
      </c>
      <c r="N167" s="588">
        <v>1920</v>
      </c>
      <c r="O167" s="533">
        <v>20000</v>
      </c>
      <c r="P167" s="533">
        <v>10000</v>
      </c>
      <c r="Q167" s="533">
        <v>5700</v>
      </c>
      <c r="R167" s="589"/>
      <c r="S167" s="589">
        <f t="shared" si="70"/>
        <v>12000</v>
      </c>
      <c r="T167" s="590">
        <v>47760</v>
      </c>
      <c r="U167" s="591">
        <v>14</v>
      </c>
      <c r="V167" s="519"/>
      <c r="X167" s="544"/>
    </row>
    <row r="168" s="551" customFormat="1" ht="24" customHeight="1" spans="1:24">
      <c r="A168" s="586" t="s">
        <v>487</v>
      </c>
      <c r="B168" s="581" t="s">
        <v>995</v>
      </c>
      <c r="C168" s="586" t="s">
        <v>827</v>
      </c>
      <c r="D168" s="581">
        <v>1</v>
      </c>
      <c r="E168" s="581">
        <v>8</v>
      </c>
      <c r="F168" s="527">
        <v>1200</v>
      </c>
      <c r="G168" s="533">
        <f t="shared" si="66"/>
        <v>247770</v>
      </c>
      <c r="H168" s="533">
        <f t="shared" si="67"/>
        <v>162600</v>
      </c>
      <c r="I168" s="533">
        <v>132600</v>
      </c>
      <c r="J168" s="533">
        <v>5</v>
      </c>
      <c r="K168" s="533">
        <f t="shared" si="71"/>
        <v>30000</v>
      </c>
      <c r="L168" s="533">
        <f t="shared" si="69"/>
        <v>85170</v>
      </c>
      <c r="M168" s="533">
        <v>10000</v>
      </c>
      <c r="N168" s="588">
        <v>1920</v>
      </c>
      <c r="O168" s="533">
        <v>20000</v>
      </c>
      <c r="P168" s="533">
        <v>10000</v>
      </c>
      <c r="Q168" s="533">
        <v>3100</v>
      </c>
      <c r="R168" s="589">
        <v>1750</v>
      </c>
      <c r="S168" s="589">
        <f t="shared" si="70"/>
        <v>12000</v>
      </c>
      <c r="T168" s="590">
        <v>26400</v>
      </c>
      <c r="U168" s="591">
        <v>7</v>
      </c>
      <c r="V168" s="519"/>
      <c r="X168" s="544"/>
    </row>
    <row r="169" s="551" customFormat="1" ht="24" customHeight="1" spans="1:24">
      <c r="A169" s="586" t="s">
        <v>487</v>
      </c>
      <c r="B169" s="581" t="s">
        <v>996</v>
      </c>
      <c r="C169" s="586" t="s">
        <v>827</v>
      </c>
      <c r="D169" s="581">
        <v>2</v>
      </c>
      <c r="E169" s="581">
        <v>19</v>
      </c>
      <c r="F169" s="527">
        <v>3012</v>
      </c>
      <c r="G169" s="533">
        <f t="shared" si="66"/>
        <v>345520</v>
      </c>
      <c r="H169" s="533">
        <f t="shared" si="67"/>
        <v>220600</v>
      </c>
      <c r="I169" s="533">
        <v>180600</v>
      </c>
      <c r="J169" s="533">
        <v>7</v>
      </c>
      <c r="K169" s="533">
        <f>IF(F169&gt;=500,IF(AND(F169&gt;=3000),40000,40000),40000)</f>
        <v>40000</v>
      </c>
      <c r="L169" s="533">
        <f t="shared" si="69"/>
        <v>124920</v>
      </c>
      <c r="M169" s="533">
        <v>10000</v>
      </c>
      <c r="N169" s="588">
        <v>1920</v>
      </c>
      <c r="O169" s="533">
        <v>20000</v>
      </c>
      <c r="P169" s="533">
        <v>10000</v>
      </c>
      <c r="Q169" s="533">
        <v>11000</v>
      </c>
      <c r="R169" s="589"/>
      <c r="S169" s="589">
        <f t="shared" si="70"/>
        <v>16800</v>
      </c>
      <c r="T169" s="590">
        <v>55200</v>
      </c>
      <c r="U169" s="591">
        <v>17</v>
      </c>
      <c r="V169" s="519"/>
      <c r="X169" s="544"/>
    </row>
    <row r="170" s="551" customFormat="1" ht="24" customHeight="1" spans="1:24">
      <c r="A170" s="586" t="s">
        <v>487</v>
      </c>
      <c r="B170" s="524" t="s">
        <v>997</v>
      </c>
      <c r="C170" s="586" t="s">
        <v>827</v>
      </c>
      <c r="D170" s="581">
        <v>2</v>
      </c>
      <c r="E170" s="581">
        <v>10</v>
      </c>
      <c r="F170" s="527">
        <v>1628</v>
      </c>
      <c r="G170" s="533">
        <f t="shared" si="66"/>
        <v>277120</v>
      </c>
      <c r="H170" s="533">
        <f t="shared" si="67"/>
        <v>162600</v>
      </c>
      <c r="I170" s="533">
        <v>132600</v>
      </c>
      <c r="J170" s="533">
        <v>5</v>
      </c>
      <c r="K170" s="533">
        <f t="shared" ref="K170:K178" si="72">IF(F170&gt;=500,IF(AND(F170&gt;=3000),30000,30000),30000)</f>
        <v>30000</v>
      </c>
      <c r="L170" s="533">
        <f t="shared" si="69"/>
        <v>114520</v>
      </c>
      <c r="M170" s="533">
        <v>10000</v>
      </c>
      <c r="N170" s="588">
        <v>1920</v>
      </c>
      <c r="O170" s="533">
        <v>20000</v>
      </c>
      <c r="P170" s="533">
        <v>10000</v>
      </c>
      <c r="Q170" s="533">
        <v>3000</v>
      </c>
      <c r="R170" s="589"/>
      <c r="S170" s="589">
        <f t="shared" si="70"/>
        <v>12000</v>
      </c>
      <c r="T170" s="590">
        <v>57600</v>
      </c>
      <c r="U170" s="591">
        <v>18</v>
      </c>
      <c r="V170" s="519"/>
      <c r="X170" s="544"/>
    </row>
    <row r="171" s="551" customFormat="1" ht="24" customHeight="1" spans="1:24">
      <c r="A171" s="586" t="s">
        <v>487</v>
      </c>
      <c r="B171" s="581" t="s">
        <v>998</v>
      </c>
      <c r="C171" s="586" t="s">
        <v>827</v>
      </c>
      <c r="D171" s="581">
        <v>2</v>
      </c>
      <c r="E171" s="581">
        <v>16</v>
      </c>
      <c r="F171" s="527">
        <v>3199</v>
      </c>
      <c r="G171" s="533">
        <f t="shared" si="66"/>
        <v>349900</v>
      </c>
      <c r="H171" s="533">
        <f t="shared" si="67"/>
        <v>220600</v>
      </c>
      <c r="I171" s="533">
        <v>180600</v>
      </c>
      <c r="J171" s="533">
        <v>7</v>
      </c>
      <c r="K171" s="533">
        <f>IF(F171&gt;=500,IF(AND(F171&gt;=3000),40000,40000),40000)</f>
        <v>40000</v>
      </c>
      <c r="L171" s="533">
        <f t="shared" si="69"/>
        <v>129300</v>
      </c>
      <c r="M171" s="533">
        <v>10000</v>
      </c>
      <c r="N171" s="588">
        <v>1920</v>
      </c>
      <c r="O171" s="533">
        <v>20000</v>
      </c>
      <c r="P171" s="533">
        <v>10000</v>
      </c>
      <c r="Q171" s="533">
        <v>9300</v>
      </c>
      <c r="R171" s="589">
        <v>11000</v>
      </c>
      <c r="S171" s="589">
        <f t="shared" si="70"/>
        <v>16800</v>
      </c>
      <c r="T171" s="590">
        <v>50280</v>
      </c>
      <c r="U171" s="591">
        <v>18</v>
      </c>
      <c r="V171" s="519"/>
      <c r="X171" s="544"/>
    </row>
    <row r="172" s="551" customFormat="1" ht="24" customHeight="1" spans="1:24">
      <c r="A172" s="586" t="s">
        <v>487</v>
      </c>
      <c r="B172" s="524" t="s">
        <v>999</v>
      </c>
      <c r="C172" s="586" t="s">
        <v>827</v>
      </c>
      <c r="D172" s="581">
        <v>1</v>
      </c>
      <c r="E172" s="581">
        <v>13</v>
      </c>
      <c r="F172" s="527">
        <v>1583</v>
      </c>
      <c r="G172" s="533">
        <f t="shared" si="66"/>
        <v>240280</v>
      </c>
      <c r="H172" s="533">
        <f t="shared" si="67"/>
        <v>162600</v>
      </c>
      <c r="I172" s="533">
        <v>132600</v>
      </c>
      <c r="J172" s="533">
        <v>5</v>
      </c>
      <c r="K172" s="533">
        <f t="shared" si="72"/>
        <v>30000</v>
      </c>
      <c r="L172" s="533">
        <f t="shared" si="69"/>
        <v>77680</v>
      </c>
      <c r="M172" s="533">
        <v>10000</v>
      </c>
      <c r="N172" s="588">
        <v>1920</v>
      </c>
      <c r="O172" s="533">
        <v>20000</v>
      </c>
      <c r="P172" s="533">
        <v>10000</v>
      </c>
      <c r="Q172" s="533">
        <v>4800</v>
      </c>
      <c r="R172" s="589"/>
      <c r="S172" s="589">
        <f t="shared" si="70"/>
        <v>12000</v>
      </c>
      <c r="T172" s="590">
        <v>18960</v>
      </c>
      <c r="U172" s="591">
        <v>7</v>
      </c>
      <c r="V172" s="519"/>
      <c r="X172" s="544"/>
    </row>
    <row r="173" s="551" customFormat="1" ht="24" customHeight="1" spans="1:24">
      <c r="A173" s="586" t="s">
        <v>487</v>
      </c>
      <c r="B173" s="581" t="s">
        <v>1000</v>
      </c>
      <c r="C173" s="586" t="s">
        <v>827</v>
      </c>
      <c r="D173" s="581">
        <v>2</v>
      </c>
      <c r="E173" s="581">
        <v>17</v>
      </c>
      <c r="F173" s="527">
        <v>2644</v>
      </c>
      <c r="G173" s="533">
        <f t="shared" si="66"/>
        <v>258520</v>
      </c>
      <c r="H173" s="533">
        <f t="shared" si="67"/>
        <v>162600</v>
      </c>
      <c r="I173" s="533">
        <v>132600</v>
      </c>
      <c r="J173" s="533">
        <v>5</v>
      </c>
      <c r="K173" s="533">
        <f t="shared" si="72"/>
        <v>30000</v>
      </c>
      <c r="L173" s="533">
        <f t="shared" si="69"/>
        <v>95920</v>
      </c>
      <c r="M173" s="533">
        <v>10000</v>
      </c>
      <c r="N173" s="588">
        <v>1920</v>
      </c>
      <c r="O173" s="533">
        <v>20000</v>
      </c>
      <c r="P173" s="533">
        <v>10000</v>
      </c>
      <c r="Q173" s="533">
        <v>10800</v>
      </c>
      <c r="R173" s="589"/>
      <c r="S173" s="589">
        <f t="shared" si="70"/>
        <v>12000</v>
      </c>
      <c r="T173" s="590">
        <v>31200</v>
      </c>
      <c r="U173" s="591">
        <v>9</v>
      </c>
      <c r="V173" s="519"/>
      <c r="X173" s="544"/>
    </row>
    <row r="174" s="545" customFormat="1" ht="24" customHeight="1" spans="1:24">
      <c r="A174" s="586" t="s">
        <v>487</v>
      </c>
      <c r="B174" s="586" t="s">
        <v>1001</v>
      </c>
      <c r="C174" s="586" t="s">
        <v>827</v>
      </c>
      <c r="D174" s="586">
        <v>1</v>
      </c>
      <c r="E174" s="586">
        <v>9</v>
      </c>
      <c r="F174" s="587">
        <v>1312</v>
      </c>
      <c r="G174" s="533">
        <f t="shared" si="66"/>
        <v>250120</v>
      </c>
      <c r="H174" s="533">
        <f t="shared" si="67"/>
        <v>162600</v>
      </c>
      <c r="I174" s="533">
        <v>132600</v>
      </c>
      <c r="J174" s="533">
        <v>5</v>
      </c>
      <c r="K174" s="533">
        <f t="shared" si="72"/>
        <v>30000</v>
      </c>
      <c r="L174" s="533">
        <f t="shared" si="69"/>
        <v>87520</v>
      </c>
      <c r="M174" s="533">
        <v>10000</v>
      </c>
      <c r="N174" s="588">
        <v>1920</v>
      </c>
      <c r="O174" s="533">
        <v>20000</v>
      </c>
      <c r="P174" s="533">
        <v>10000</v>
      </c>
      <c r="Q174" s="533">
        <v>0</v>
      </c>
      <c r="R174" s="589"/>
      <c r="S174" s="589">
        <f t="shared" si="70"/>
        <v>12000</v>
      </c>
      <c r="T174" s="590">
        <v>33600</v>
      </c>
      <c r="U174" s="591">
        <v>10</v>
      </c>
      <c r="V174" s="592"/>
      <c r="X174" s="544"/>
    </row>
    <row r="175" s="545" customFormat="1" ht="24" customHeight="1" spans="1:24">
      <c r="A175" s="586" t="s">
        <v>487</v>
      </c>
      <c r="B175" s="586" t="s">
        <v>1002</v>
      </c>
      <c r="C175" s="586" t="s">
        <v>829</v>
      </c>
      <c r="D175" s="586">
        <v>4</v>
      </c>
      <c r="E175" s="586">
        <v>29</v>
      </c>
      <c r="F175" s="587">
        <v>1983</v>
      </c>
      <c r="G175" s="533">
        <f t="shared" si="66"/>
        <v>321620</v>
      </c>
      <c r="H175" s="533">
        <f t="shared" si="67"/>
        <v>162600</v>
      </c>
      <c r="I175" s="533">
        <v>132600</v>
      </c>
      <c r="J175" s="533">
        <v>5</v>
      </c>
      <c r="K175" s="533">
        <f t="shared" si="72"/>
        <v>30000</v>
      </c>
      <c r="L175" s="533">
        <f t="shared" si="69"/>
        <v>159020</v>
      </c>
      <c r="M175" s="533">
        <v>10000</v>
      </c>
      <c r="N175" s="588">
        <v>1920</v>
      </c>
      <c r="O175" s="533">
        <v>20000</v>
      </c>
      <c r="P175" s="533">
        <v>10000</v>
      </c>
      <c r="Q175" s="533">
        <v>28300</v>
      </c>
      <c r="R175" s="589"/>
      <c r="S175" s="589">
        <f t="shared" si="70"/>
        <v>12000</v>
      </c>
      <c r="T175" s="590">
        <v>76800</v>
      </c>
      <c r="U175" s="591">
        <v>23</v>
      </c>
      <c r="V175" s="592"/>
      <c r="X175" s="544"/>
    </row>
    <row r="176" s="545" customFormat="1" ht="24" customHeight="1" spans="1:24">
      <c r="A176" s="586" t="s">
        <v>487</v>
      </c>
      <c r="B176" s="586" t="s">
        <v>1003</v>
      </c>
      <c r="C176" s="586" t="s">
        <v>829</v>
      </c>
      <c r="D176" s="586">
        <v>3</v>
      </c>
      <c r="E176" s="586">
        <v>23</v>
      </c>
      <c r="F176" s="587">
        <v>1857</v>
      </c>
      <c r="G176" s="533">
        <f t="shared" si="66"/>
        <v>307400</v>
      </c>
      <c r="H176" s="533">
        <f t="shared" si="67"/>
        <v>162600</v>
      </c>
      <c r="I176" s="533">
        <v>132600</v>
      </c>
      <c r="J176" s="533">
        <v>5</v>
      </c>
      <c r="K176" s="533">
        <f t="shared" si="72"/>
        <v>30000</v>
      </c>
      <c r="L176" s="533">
        <f t="shared" si="69"/>
        <v>144800</v>
      </c>
      <c r="M176" s="533">
        <v>10000</v>
      </c>
      <c r="N176" s="588">
        <v>1920</v>
      </c>
      <c r="O176" s="533">
        <v>20000</v>
      </c>
      <c r="P176" s="533">
        <v>10000</v>
      </c>
      <c r="Q176" s="533">
        <v>23800</v>
      </c>
      <c r="R176" s="589"/>
      <c r="S176" s="589">
        <f t="shared" si="70"/>
        <v>12000</v>
      </c>
      <c r="T176" s="590">
        <v>67080</v>
      </c>
      <c r="U176" s="591">
        <v>21</v>
      </c>
      <c r="V176" s="592"/>
      <c r="X176" s="544"/>
    </row>
    <row r="177" s="545" customFormat="1" ht="24" customHeight="1" spans="1:24">
      <c r="A177" s="586" t="s">
        <v>487</v>
      </c>
      <c r="B177" s="586" t="s">
        <v>1004</v>
      </c>
      <c r="C177" s="586" t="s">
        <v>829</v>
      </c>
      <c r="D177" s="586">
        <v>2</v>
      </c>
      <c r="E177" s="586">
        <v>18</v>
      </c>
      <c r="F177" s="587">
        <v>1353</v>
      </c>
      <c r="G177" s="533">
        <f t="shared" si="66"/>
        <v>271820</v>
      </c>
      <c r="H177" s="533">
        <f t="shared" si="67"/>
        <v>162600</v>
      </c>
      <c r="I177" s="533">
        <v>132600</v>
      </c>
      <c r="J177" s="533">
        <v>5</v>
      </c>
      <c r="K177" s="533">
        <f t="shared" si="72"/>
        <v>30000</v>
      </c>
      <c r="L177" s="533">
        <f t="shared" si="69"/>
        <v>109220</v>
      </c>
      <c r="M177" s="533">
        <v>10000</v>
      </c>
      <c r="N177" s="588">
        <v>1920</v>
      </c>
      <c r="O177" s="533">
        <v>20000</v>
      </c>
      <c r="P177" s="533">
        <v>10000</v>
      </c>
      <c r="Q177" s="533">
        <v>14500</v>
      </c>
      <c r="R177" s="589"/>
      <c r="S177" s="589">
        <f t="shared" si="70"/>
        <v>12000</v>
      </c>
      <c r="T177" s="590">
        <v>40800</v>
      </c>
      <c r="U177" s="591">
        <v>13</v>
      </c>
      <c r="V177" s="592"/>
      <c r="X177" s="544"/>
    </row>
    <row r="178" s="545" customFormat="1" ht="24" customHeight="1" spans="1:24">
      <c r="A178" s="586" t="s">
        <v>487</v>
      </c>
      <c r="B178" s="586" t="s">
        <v>1005</v>
      </c>
      <c r="C178" s="586" t="s">
        <v>829</v>
      </c>
      <c r="D178" s="586">
        <v>1</v>
      </c>
      <c r="E178" s="586">
        <v>13</v>
      </c>
      <c r="F178" s="587">
        <v>1044</v>
      </c>
      <c r="G178" s="533">
        <f t="shared" si="66"/>
        <v>247200</v>
      </c>
      <c r="H178" s="533">
        <f t="shared" si="67"/>
        <v>162600</v>
      </c>
      <c r="I178" s="533">
        <v>132600</v>
      </c>
      <c r="J178" s="533">
        <v>5</v>
      </c>
      <c r="K178" s="533">
        <f t="shared" si="72"/>
        <v>30000</v>
      </c>
      <c r="L178" s="533">
        <f t="shared" si="69"/>
        <v>84600</v>
      </c>
      <c r="M178" s="533">
        <v>10000</v>
      </c>
      <c r="N178" s="588">
        <v>1920</v>
      </c>
      <c r="O178" s="533">
        <v>20000</v>
      </c>
      <c r="P178" s="533">
        <v>10000</v>
      </c>
      <c r="Q178" s="533">
        <v>14000</v>
      </c>
      <c r="R178" s="589"/>
      <c r="S178" s="589">
        <f t="shared" si="70"/>
        <v>12000</v>
      </c>
      <c r="T178" s="590">
        <v>16680</v>
      </c>
      <c r="U178" s="591">
        <v>4</v>
      </c>
      <c r="V178" s="592"/>
      <c r="X178" s="544"/>
    </row>
    <row r="179" s="546" customFormat="1" ht="24" customHeight="1" spans="1:24">
      <c r="A179" s="513" t="s">
        <v>1006</v>
      </c>
      <c r="B179" s="585"/>
      <c r="C179" s="585"/>
      <c r="D179" s="585">
        <f t="shared" ref="D179:U179" si="73">SUM(D180:D189)</f>
        <v>23</v>
      </c>
      <c r="E179" s="585">
        <f t="shared" si="73"/>
        <v>236</v>
      </c>
      <c r="F179" s="585">
        <f t="shared" si="73"/>
        <v>23720</v>
      </c>
      <c r="G179" s="585">
        <f t="shared" si="73"/>
        <v>2703960</v>
      </c>
      <c r="H179" s="585">
        <f t="shared" si="73"/>
        <v>1814000</v>
      </c>
      <c r="I179" s="585">
        <f t="shared" si="73"/>
        <v>1494000</v>
      </c>
      <c r="J179" s="585">
        <f t="shared" si="73"/>
        <v>57</v>
      </c>
      <c r="K179" s="585">
        <f t="shared" si="73"/>
        <v>320000</v>
      </c>
      <c r="L179" s="585">
        <f t="shared" si="73"/>
        <v>889960</v>
      </c>
      <c r="M179" s="585">
        <f t="shared" si="73"/>
        <v>100000</v>
      </c>
      <c r="N179" s="585">
        <f t="shared" si="73"/>
        <v>19200</v>
      </c>
      <c r="O179" s="585">
        <f t="shared" si="73"/>
        <v>200000</v>
      </c>
      <c r="P179" s="585">
        <f t="shared" si="73"/>
        <v>100000</v>
      </c>
      <c r="Q179" s="585">
        <f t="shared" si="73"/>
        <v>184500</v>
      </c>
      <c r="R179" s="595">
        <f t="shared" si="73"/>
        <v>23900</v>
      </c>
      <c r="S179" s="595">
        <f t="shared" si="73"/>
        <v>136800</v>
      </c>
      <c r="T179" s="595">
        <f t="shared" si="73"/>
        <v>125560</v>
      </c>
      <c r="U179" s="595">
        <f t="shared" si="73"/>
        <v>150</v>
      </c>
      <c r="V179" s="596"/>
      <c r="X179" s="544"/>
    </row>
    <row r="180" s="551" customFormat="1" ht="24" customHeight="1" spans="1:24">
      <c r="A180" s="524" t="s">
        <v>489</v>
      </c>
      <c r="B180" s="524" t="s">
        <v>1007</v>
      </c>
      <c r="C180" s="586" t="s">
        <v>827</v>
      </c>
      <c r="D180" s="581">
        <v>4</v>
      </c>
      <c r="E180" s="581">
        <v>32</v>
      </c>
      <c r="F180" s="527">
        <v>2894</v>
      </c>
      <c r="G180" s="533">
        <f t="shared" ref="G180:G189" si="74">H180+L180</f>
        <v>315130</v>
      </c>
      <c r="H180" s="533">
        <f t="shared" ref="H180:H189" si="75">I180+K180</f>
        <v>210600</v>
      </c>
      <c r="I180" s="533">
        <v>180600</v>
      </c>
      <c r="J180" s="533">
        <v>7</v>
      </c>
      <c r="K180" s="533">
        <f t="shared" ref="K180:K185" si="76">IF(F180&gt;=500,IF(AND(F180&gt;=3000),30000,30000),30000)</f>
        <v>30000</v>
      </c>
      <c r="L180" s="533">
        <f t="shared" ref="L180:L189" si="77">SUM(M180:T180)</f>
        <v>104530</v>
      </c>
      <c r="M180" s="533">
        <v>10000</v>
      </c>
      <c r="N180" s="588">
        <v>1920</v>
      </c>
      <c r="O180" s="533">
        <v>20000</v>
      </c>
      <c r="P180" s="533">
        <v>10000</v>
      </c>
      <c r="Q180" s="533">
        <v>28500</v>
      </c>
      <c r="R180" s="589"/>
      <c r="S180" s="589">
        <f t="shared" ref="S180:S189" si="78">J180*2400</f>
        <v>16800</v>
      </c>
      <c r="T180" s="590">
        <v>17310</v>
      </c>
      <c r="U180" s="591">
        <v>20</v>
      </c>
      <c r="V180" s="519"/>
      <c r="X180" s="544"/>
    </row>
    <row r="181" s="551" customFormat="1" ht="24" customHeight="1" spans="1:24">
      <c r="A181" s="524" t="s">
        <v>489</v>
      </c>
      <c r="B181" s="581" t="s">
        <v>1008</v>
      </c>
      <c r="C181" s="586" t="s">
        <v>827</v>
      </c>
      <c r="D181" s="581">
        <v>2</v>
      </c>
      <c r="E181" s="581">
        <v>10</v>
      </c>
      <c r="F181" s="527">
        <v>1139</v>
      </c>
      <c r="G181" s="533">
        <f t="shared" si="74"/>
        <v>233320</v>
      </c>
      <c r="H181" s="533">
        <f t="shared" si="75"/>
        <v>162600</v>
      </c>
      <c r="I181" s="533">
        <v>132600</v>
      </c>
      <c r="J181" s="533">
        <v>5</v>
      </c>
      <c r="K181" s="533">
        <f t="shared" si="76"/>
        <v>30000</v>
      </c>
      <c r="L181" s="533">
        <f t="shared" si="77"/>
        <v>70720</v>
      </c>
      <c r="M181" s="533">
        <v>10000</v>
      </c>
      <c r="N181" s="588">
        <v>1920</v>
      </c>
      <c r="O181" s="533">
        <v>20000</v>
      </c>
      <c r="P181" s="533">
        <v>10000</v>
      </c>
      <c r="Q181" s="533">
        <v>5000</v>
      </c>
      <c r="R181" s="589"/>
      <c r="S181" s="589">
        <f t="shared" si="78"/>
        <v>12000</v>
      </c>
      <c r="T181" s="590">
        <v>11800</v>
      </c>
      <c r="U181" s="591">
        <v>12</v>
      </c>
      <c r="V181" s="519"/>
      <c r="X181" s="544"/>
    </row>
    <row r="182" s="551" customFormat="1" ht="24" customHeight="1" spans="1:24">
      <c r="A182" s="524" t="s">
        <v>489</v>
      </c>
      <c r="B182" s="581" t="s">
        <v>1009</v>
      </c>
      <c r="C182" s="586" t="s">
        <v>827</v>
      </c>
      <c r="D182" s="581">
        <v>3</v>
      </c>
      <c r="E182" s="581">
        <v>38</v>
      </c>
      <c r="F182" s="527">
        <v>3912</v>
      </c>
      <c r="G182" s="533">
        <f t="shared" si="74"/>
        <v>327690</v>
      </c>
      <c r="H182" s="533">
        <f t="shared" si="75"/>
        <v>220600</v>
      </c>
      <c r="I182" s="533">
        <v>180600</v>
      </c>
      <c r="J182" s="533">
        <v>7</v>
      </c>
      <c r="K182" s="533">
        <f>IF(F182&gt;=500,IF(AND(F182&gt;=3000),40000,40000),40000)</f>
        <v>40000</v>
      </c>
      <c r="L182" s="533">
        <f t="shared" si="77"/>
        <v>107090</v>
      </c>
      <c r="M182" s="533">
        <v>10000</v>
      </c>
      <c r="N182" s="588">
        <v>1920</v>
      </c>
      <c r="O182" s="533">
        <v>20000</v>
      </c>
      <c r="P182" s="533">
        <v>10000</v>
      </c>
      <c r="Q182" s="533">
        <v>33000</v>
      </c>
      <c r="R182" s="589"/>
      <c r="S182" s="589">
        <f t="shared" si="78"/>
        <v>16800</v>
      </c>
      <c r="T182" s="590">
        <v>15370</v>
      </c>
      <c r="U182" s="591">
        <v>19</v>
      </c>
      <c r="V182" s="519"/>
      <c r="X182" s="544"/>
    </row>
    <row r="183" s="551" customFormat="1" ht="24" customHeight="1" spans="1:24">
      <c r="A183" s="524" t="s">
        <v>489</v>
      </c>
      <c r="B183" s="581" t="s">
        <v>1010</v>
      </c>
      <c r="C183" s="586" t="s">
        <v>829</v>
      </c>
      <c r="D183" s="581">
        <v>1</v>
      </c>
      <c r="E183" s="581">
        <v>22</v>
      </c>
      <c r="F183" s="527">
        <v>2022</v>
      </c>
      <c r="G183" s="533">
        <f t="shared" si="74"/>
        <v>242320</v>
      </c>
      <c r="H183" s="533">
        <f t="shared" si="75"/>
        <v>162600</v>
      </c>
      <c r="I183" s="533">
        <v>132600</v>
      </c>
      <c r="J183" s="533">
        <v>5</v>
      </c>
      <c r="K183" s="533">
        <f t="shared" si="76"/>
        <v>30000</v>
      </c>
      <c r="L183" s="533">
        <f t="shared" si="77"/>
        <v>79720</v>
      </c>
      <c r="M183" s="533">
        <v>10000</v>
      </c>
      <c r="N183" s="588">
        <v>1920</v>
      </c>
      <c r="O183" s="533">
        <v>20000</v>
      </c>
      <c r="P183" s="533">
        <v>10000</v>
      </c>
      <c r="Q183" s="533">
        <v>18000</v>
      </c>
      <c r="R183" s="589"/>
      <c r="S183" s="589">
        <f t="shared" si="78"/>
        <v>12000</v>
      </c>
      <c r="T183" s="590">
        <v>7800</v>
      </c>
      <c r="U183" s="591">
        <v>8</v>
      </c>
      <c r="V183" s="519"/>
      <c r="X183" s="544"/>
    </row>
    <row r="184" s="551" customFormat="1" ht="24" customHeight="1" spans="1:24">
      <c r="A184" s="524" t="s">
        <v>489</v>
      </c>
      <c r="B184" s="581" t="s">
        <v>1011</v>
      </c>
      <c r="C184" s="586" t="s">
        <v>827</v>
      </c>
      <c r="D184" s="581">
        <v>1</v>
      </c>
      <c r="E184" s="581">
        <v>23</v>
      </c>
      <c r="F184" s="527">
        <v>2300</v>
      </c>
      <c r="G184" s="533">
        <f t="shared" si="74"/>
        <v>238620</v>
      </c>
      <c r="H184" s="533">
        <f t="shared" si="75"/>
        <v>162600</v>
      </c>
      <c r="I184" s="533">
        <v>132600</v>
      </c>
      <c r="J184" s="533">
        <v>5</v>
      </c>
      <c r="K184" s="533">
        <f t="shared" si="76"/>
        <v>30000</v>
      </c>
      <c r="L184" s="533">
        <f t="shared" si="77"/>
        <v>76020</v>
      </c>
      <c r="M184" s="533">
        <v>10000</v>
      </c>
      <c r="N184" s="588">
        <v>1920</v>
      </c>
      <c r="O184" s="533">
        <v>20000</v>
      </c>
      <c r="P184" s="533">
        <v>10000</v>
      </c>
      <c r="Q184" s="533">
        <v>16100</v>
      </c>
      <c r="R184" s="589"/>
      <c r="S184" s="589">
        <f t="shared" si="78"/>
        <v>12000</v>
      </c>
      <c r="T184" s="590">
        <v>6000</v>
      </c>
      <c r="U184" s="591">
        <v>8</v>
      </c>
      <c r="V184" s="519"/>
      <c r="X184" s="544"/>
    </row>
    <row r="185" s="551" customFormat="1" ht="24" customHeight="1" spans="1:24">
      <c r="A185" s="524" t="s">
        <v>489</v>
      </c>
      <c r="B185" s="581" t="s">
        <v>1012</v>
      </c>
      <c r="C185" s="586" t="s">
        <v>829</v>
      </c>
      <c r="D185" s="581">
        <v>1</v>
      </c>
      <c r="E185" s="581">
        <v>10</v>
      </c>
      <c r="F185" s="527">
        <v>1402</v>
      </c>
      <c r="G185" s="533">
        <f t="shared" si="74"/>
        <v>220090</v>
      </c>
      <c r="H185" s="533">
        <f t="shared" si="75"/>
        <v>162600</v>
      </c>
      <c r="I185" s="533">
        <v>132600</v>
      </c>
      <c r="J185" s="533">
        <v>5</v>
      </c>
      <c r="K185" s="533">
        <f t="shared" si="76"/>
        <v>30000</v>
      </c>
      <c r="L185" s="533">
        <f t="shared" si="77"/>
        <v>57490</v>
      </c>
      <c r="M185" s="533">
        <v>10000</v>
      </c>
      <c r="N185" s="588">
        <v>1920</v>
      </c>
      <c r="O185" s="533">
        <v>20000</v>
      </c>
      <c r="P185" s="533">
        <v>10000</v>
      </c>
      <c r="Q185" s="533">
        <v>0</v>
      </c>
      <c r="R185" s="589"/>
      <c r="S185" s="589">
        <f t="shared" si="78"/>
        <v>12000</v>
      </c>
      <c r="T185" s="590">
        <v>3570</v>
      </c>
      <c r="U185" s="591">
        <v>4</v>
      </c>
      <c r="V185" s="519"/>
      <c r="X185" s="544"/>
    </row>
    <row r="186" s="551" customFormat="1" ht="24" customHeight="1" spans="1:24">
      <c r="A186" s="524" t="s">
        <v>489</v>
      </c>
      <c r="B186" s="581" t="s">
        <v>1013</v>
      </c>
      <c r="C186" s="586" t="s">
        <v>827</v>
      </c>
      <c r="D186" s="581">
        <v>3</v>
      </c>
      <c r="E186" s="581">
        <v>29</v>
      </c>
      <c r="F186" s="527">
        <v>3097</v>
      </c>
      <c r="G186" s="533">
        <f t="shared" si="74"/>
        <v>314320</v>
      </c>
      <c r="H186" s="533">
        <f t="shared" si="75"/>
        <v>220600</v>
      </c>
      <c r="I186" s="533">
        <v>180600</v>
      </c>
      <c r="J186" s="533">
        <v>7</v>
      </c>
      <c r="K186" s="533">
        <f>IF(F186&gt;=500,IF(AND(F186&gt;=3000),40000,40000),40000)</f>
        <v>40000</v>
      </c>
      <c r="L186" s="533">
        <f t="shared" si="77"/>
        <v>93720</v>
      </c>
      <c r="M186" s="533">
        <v>10000</v>
      </c>
      <c r="N186" s="588">
        <v>1920</v>
      </c>
      <c r="O186" s="533">
        <v>20000</v>
      </c>
      <c r="P186" s="533">
        <v>10000</v>
      </c>
      <c r="Q186" s="533">
        <v>22600</v>
      </c>
      <c r="R186" s="589"/>
      <c r="S186" s="589">
        <f t="shared" si="78"/>
        <v>16800</v>
      </c>
      <c r="T186" s="590">
        <v>12400</v>
      </c>
      <c r="U186" s="591">
        <v>16</v>
      </c>
      <c r="V186" s="519"/>
      <c r="X186" s="544"/>
    </row>
    <row r="187" s="551" customFormat="1" ht="24" customHeight="1" spans="1:24">
      <c r="A187" s="524" t="s">
        <v>489</v>
      </c>
      <c r="B187" s="581" t="s">
        <v>1014</v>
      </c>
      <c r="C187" s="586" t="s">
        <v>829</v>
      </c>
      <c r="D187" s="581">
        <v>2</v>
      </c>
      <c r="E187" s="581">
        <v>20</v>
      </c>
      <c r="F187" s="527">
        <v>1833</v>
      </c>
      <c r="G187" s="533">
        <f t="shared" si="74"/>
        <v>245420</v>
      </c>
      <c r="H187" s="533">
        <f t="shared" si="75"/>
        <v>162600</v>
      </c>
      <c r="I187" s="533">
        <v>132600</v>
      </c>
      <c r="J187" s="533">
        <v>5</v>
      </c>
      <c r="K187" s="533">
        <f t="shared" ref="K187:K189" si="79">IF(F187&gt;=500,IF(AND(F187&gt;=3000),30000,30000),30000)</f>
        <v>30000</v>
      </c>
      <c r="L187" s="533">
        <f t="shared" si="77"/>
        <v>82820</v>
      </c>
      <c r="M187" s="533">
        <v>10000</v>
      </c>
      <c r="N187" s="588">
        <v>1920</v>
      </c>
      <c r="O187" s="533">
        <v>20000</v>
      </c>
      <c r="P187" s="533">
        <v>10000</v>
      </c>
      <c r="Q187" s="533">
        <v>14500</v>
      </c>
      <c r="R187" s="589"/>
      <c r="S187" s="589">
        <f t="shared" si="78"/>
        <v>12000</v>
      </c>
      <c r="T187" s="590">
        <v>14400</v>
      </c>
      <c r="U187" s="591">
        <v>18</v>
      </c>
      <c r="V187" s="519"/>
      <c r="X187" s="544"/>
    </row>
    <row r="188" s="551" customFormat="1" ht="24" customHeight="1" spans="1:24">
      <c r="A188" s="524" t="s">
        <v>489</v>
      </c>
      <c r="B188" s="581" t="s">
        <v>1015</v>
      </c>
      <c r="C188" s="586" t="s">
        <v>829</v>
      </c>
      <c r="D188" s="581">
        <v>3</v>
      </c>
      <c r="E188" s="581">
        <v>21</v>
      </c>
      <c r="F188" s="527">
        <v>2521</v>
      </c>
      <c r="G188" s="533">
        <f t="shared" si="74"/>
        <v>292020</v>
      </c>
      <c r="H188" s="533">
        <f t="shared" si="75"/>
        <v>186600</v>
      </c>
      <c r="I188" s="533">
        <v>156600</v>
      </c>
      <c r="J188" s="533">
        <v>6</v>
      </c>
      <c r="K188" s="533">
        <f t="shared" si="79"/>
        <v>30000</v>
      </c>
      <c r="L188" s="533">
        <f t="shared" si="77"/>
        <v>105420</v>
      </c>
      <c r="M188" s="533">
        <v>10000</v>
      </c>
      <c r="N188" s="588">
        <v>1920</v>
      </c>
      <c r="O188" s="533">
        <v>20000</v>
      </c>
      <c r="P188" s="533">
        <v>10000</v>
      </c>
      <c r="Q188" s="533">
        <v>18400</v>
      </c>
      <c r="R188" s="589">
        <v>13900</v>
      </c>
      <c r="S188" s="589">
        <f t="shared" si="78"/>
        <v>14400</v>
      </c>
      <c r="T188" s="590">
        <v>16800</v>
      </c>
      <c r="U188" s="591">
        <v>20</v>
      </c>
      <c r="V188" s="519"/>
      <c r="X188" s="544"/>
    </row>
    <row r="189" s="551" customFormat="1" ht="24" customHeight="1" spans="1:24">
      <c r="A189" s="524" t="s">
        <v>489</v>
      </c>
      <c r="B189" s="524" t="s">
        <v>1016</v>
      </c>
      <c r="C189" s="586" t="s">
        <v>829</v>
      </c>
      <c r="D189" s="581">
        <v>3</v>
      </c>
      <c r="E189" s="581">
        <v>31</v>
      </c>
      <c r="F189" s="527">
        <v>2600</v>
      </c>
      <c r="G189" s="533">
        <f t="shared" si="74"/>
        <v>275030</v>
      </c>
      <c r="H189" s="533">
        <f t="shared" si="75"/>
        <v>162600</v>
      </c>
      <c r="I189" s="533">
        <v>132600</v>
      </c>
      <c r="J189" s="533">
        <v>5</v>
      </c>
      <c r="K189" s="533">
        <f t="shared" si="79"/>
        <v>30000</v>
      </c>
      <c r="L189" s="533">
        <f t="shared" si="77"/>
        <v>112430</v>
      </c>
      <c r="M189" s="533">
        <v>10000</v>
      </c>
      <c r="N189" s="588">
        <v>1920</v>
      </c>
      <c r="O189" s="533">
        <v>20000</v>
      </c>
      <c r="P189" s="533">
        <v>10000</v>
      </c>
      <c r="Q189" s="533">
        <v>28400</v>
      </c>
      <c r="R189" s="589">
        <v>10000</v>
      </c>
      <c r="S189" s="589">
        <f t="shared" si="78"/>
        <v>12000</v>
      </c>
      <c r="T189" s="590">
        <v>20110</v>
      </c>
      <c r="U189" s="591">
        <v>25</v>
      </c>
      <c r="V189" s="519"/>
      <c r="X189" s="544"/>
    </row>
    <row r="190" s="552" customFormat="1" ht="24" customHeight="1" spans="1:24">
      <c r="A190" s="513" t="s">
        <v>1017</v>
      </c>
      <c r="B190" s="513"/>
      <c r="C190" s="585"/>
      <c r="D190" s="582">
        <f t="shared" ref="D190:U190" si="80">SUM(D191:D213)</f>
        <v>49</v>
      </c>
      <c r="E190" s="582">
        <f t="shared" si="80"/>
        <v>350</v>
      </c>
      <c r="F190" s="582">
        <f t="shared" si="80"/>
        <v>33645</v>
      </c>
      <c r="G190" s="582">
        <f t="shared" si="80"/>
        <v>6216790</v>
      </c>
      <c r="H190" s="582">
        <f t="shared" si="80"/>
        <v>3643800</v>
      </c>
      <c r="I190" s="582">
        <f t="shared" si="80"/>
        <v>2953800</v>
      </c>
      <c r="J190" s="582">
        <f t="shared" si="80"/>
        <v>111</v>
      </c>
      <c r="K190" s="582">
        <f t="shared" si="80"/>
        <v>690000</v>
      </c>
      <c r="L190" s="582">
        <f t="shared" si="80"/>
        <v>2572990</v>
      </c>
      <c r="M190" s="582">
        <f t="shared" si="80"/>
        <v>230000</v>
      </c>
      <c r="N190" s="582">
        <f t="shared" si="80"/>
        <v>44160</v>
      </c>
      <c r="O190" s="582">
        <f t="shared" si="80"/>
        <v>460000</v>
      </c>
      <c r="P190" s="582">
        <f t="shared" si="80"/>
        <v>230000</v>
      </c>
      <c r="Q190" s="582">
        <f t="shared" si="80"/>
        <v>335700</v>
      </c>
      <c r="R190" s="583">
        <f t="shared" si="80"/>
        <v>43050</v>
      </c>
      <c r="S190" s="583">
        <f t="shared" si="80"/>
        <v>266400</v>
      </c>
      <c r="T190" s="583">
        <f t="shared" si="80"/>
        <v>963680</v>
      </c>
      <c r="U190" s="583">
        <f t="shared" si="80"/>
        <v>303</v>
      </c>
      <c r="V190" s="531"/>
      <c r="X190" s="544"/>
    </row>
    <row r="191" s="551" customFormat="1" ht="24" customHeight="1" spans="1:24">
      <c r="A191" s="524" t="s">
        <v>491</v>
      </c>
      <c r="B191" s="524" t="s">
        <v>1018</v>
      </c>
      <c r="C191" s="586" t="s">
        <v>827</v>
      </c>
      <c r="D191" s="581">
        <v>3</v>
      </c>
      <c r="E191" s="581">
        <v>26</v>
      </c>
      <c r="F191" s="527">
        <v>2530</v>
      </c>
      <c r="G191" s="533">
        <f t="shared" ref="G191:G213" si="81">H191+L191</f>
        <v>292520</v>
      </c>
      <c r="H191" s="533">
        <f t="shared" ref="H191:H213" si="82">I191+K191</f>
        <v>162600</v>
      </c>
      <c r="I191" s="533">
        <v>132600</v>
      </c>
      <c r="J191" s="533">
        <v>5</v>
      </c>
      <c r="K191" s="533">
        <f t="shared" ref="K191:K213" si="83">IF(F191&gt;=500,IF(AND(F191&gt;=3000),30000,30000),30000)</f>
        <v>30000</v>
      </c>
      <c r="L191" s="533">
        <f t="shared" ref="L191:L213" si="84">SUM(M191:T191)</f>
        <v>129920</v>
      </c>
      <c r="M191" s="533">
        <v>10000</v>
      </c>
      <c r="N191" s="588">
        <v>1920</v>
      </c>
      <c r="O191" s="533">
        <v>20000</v>
      </c>
      <c r="P191" s="533">
        <v>10000</v>
      </c>
      <c r="Q191" s="533">
        <v>16000</v>
      </c>
      <c r="R191" s="589"/>
      <c r="S191" s="589">
        <f t="shared" ref="S191:S213" si="85">J191*2400</f>
        <v>12000</v>
      </c>
      <c r="T191" s="590">
        <v>60000</v>
      </c>
      <c r="U191" s="591">
        <v>19</v>
      </c>
      <c r="V191" s="519"/>
      <c r="X191" s="544"/>
    </row>
    <row r="192" s="545" customFormat="1" ht="24" customHeight="1" spans="1:24">
      <c r="A192" s="524" t="s">
        <v>491</v>
      </c>
      <c r="B192" s="586" t="s">
        <v>1019</v>
      </c>
      <c r="C192" s="586" t="s">
        <v>827</v>
      </c>
      <c r="D192" s="586">
        <v>3</v>
      </c>
      <c r="E192" s="586">
        <v>14</v>
      </c>
      <c r="F192" s="587">
        <v>1274</v>
      </c>
      <c r="G192" s="533">
        <f t="shared" si="81"/>
        <v>289020</v>
      </c>
      <c r="H192" s="533">
        <f t="shared" si="82"/>
        <v>162600</v>
      </c>
      <c r="I192" s="533">
        <v>132600</v>
      </c>
      <c r="J192" s="533">
        <v>5</v>
      </c>
      <c r="K192" s="533">
        <f t="shared" si="83"/>
        <v>30000</v>
      </c>
      <c r="L192" s="533">
        <f t="shared" si="84"/>
        <v>126420</v>
      </c>
      <c r="M192" s="533">
        <v>10000</v>
      </c>
      <c r="N192" s="588">
        <v>1920</v>
      </c>
      <c r="O192" s="533">
        <v>20000</v>
      </c>
      <c r="P192" s="533">
        <v>10000</v>
      </c>
      <c r="Q192" s="533">
        <v>7700</v>
      </c>
      <c r="R192" s="589"/>
      <c r="S192" s="589">
        <f t="shared" si="85"/>
        <v>12000</v>
      </c>
      <c r="T192" s="590">
        <v>64800</v>
      </c>
      <c r="U192" s="591">
        <v>20</v>
      </c>
      <c r="V192" s="592"/>
      <c r="X192" s="544"/>
    </row>
    <row r="193" s="545" customFormat="1" ht="24" customHeight="1" spans="1:24">
      <c r="A193" s="524" t="s">
        <v>491</v>
      </c>
      <c r="B193" s="586" t="s">
        <v>1020</v>
      </c>
      <c r="C193" s="586" t="s">
        <v>827</v>
      </c>
      <c r="D193" s="586">
        <v>2</v>
      </c>
      <c r="E193" s="586">
        <v>15</v>
      </c>
      <c r="F193" s="587">
        <v>1677</v>
      </c>
      <c r="G193" s="533">
        <f t="shared" si="81"/>
        <v>258520</v>
      </c>
      <c r="H193" s="533">
        <f t="shared" si="82"/>
        <v>162600</v>
      </c>
      <c r="I193" s="533">
        <v>132600</v>
      </c>
      <c r="J193" s="533">
        <v>5</v>
      </c>
      <c r="K193" s="533">
        <f t="shared" si="83"/>
        <v>30000</v>
      </c>
      <c r="L193" s="533">
        <f t="shared" si="84"/>
        <v>95920</v>
      </c>
      <c r="M193" s="533">
        <v>10000</v>
      </c>
      <c r="N193" s="588">
        <v>1920</v>
      </c>
      <c r="O193" s="533">
        <v>20000</v>
      </c>
      <c r="P193" s="533">
        <v>10000</v>
      </c>
      <c r="Q193" s="533">
        <v>13200</v>
      </c>
      <c r="R193" s="589"/>
      <c r="S193" s="589">
        <f t="shared" si="85"/>
        <v>12000</v>
      </c>
      <c r="T193" s="590">
        <v>28800</v>
      </c>
      <c r="U193" s="591">
        <v>8</v>
      </c>
      <c r="V193" s="592"/>
      <c r="X193" s="544"/>
    </row>
    <row r="194" s="545" customFormat="1" ht="24" customHeight="1" spans="1:24">
      <c r="A194" s="524" t="s">
        <v>491</v>
      </c>
      <c r="B194" s="586" t="s">
        <v>1021</v>
      </c>
      <c r="C194" s="586" t="s">
        <v>827</v>
      </c>
      <c r="D194" s="586">
        <v>2</v>
      </c>
      <c r="E194" s="586">
        <v>17</v>
      </c>
      <c r="F194" s="587">
        <v>1705</v>
      </c>
      <c r="G194" s="533">
        <f t="shared" si="81"/>
        <v>278120</v>
      </c>
      <c r="H194" s="533">
        <f t="shared" si="82"/>
        <v>162600</v>
      </c>
      <c r="I194" s="533">
        <v>132600</v>
      </c>
      <c r="J194" s="533">
        <v>5</v>
      </c>
      <c r="K194" s="533">
        <f t="shared" si="83"/>
        <v>30000</v>
      </c>
      <c r="L194" s="533">
        <f t="shared" si="84"/>
        <v>115520</v>
      </c>
      <c r="M194" s="533">
        <v>10000</v>
      </c>
      <c r="N194" s="588">
        <v>1920</v>
      </c>
      <c r="O194" s="533">
        <v>20000</v>
      </c>
      <c r="P194" s="533">
        <v>10000</v>
      </c>
      <c r="Q194" s="533">
        <v>13600</v>
      </c>
      <c r="R194" s="589"/>
      <c r="S194" s="589">
        <f t="shared" si="85"/>
        <v>12000</v>
      </c>
      <c r="T194" s="590">
        <v>48000</v>
      </c>
      <c r="U194" s="591">
        <v>14</v>
      </c>
      <c r="V194" s="592"/>
      <c r="X194" s="544"/>
    </row>
    <row r="195" s="545" customFormat="1" ht="24" customHeight="1" spans="1:24">
      <c r="A195" s="524" t="s">
        <v>491</v>
      </c>
      <c r="B195" s="586" t="s">
        <v>1022</v>
      </c>
      <c r="C195" s="586" t="s">
        <v>827</v>
      </c>
      <c r="D195" s="586">
        <v>3</v>
      </c>
      <c r="E195" s="586">
        <v>18</v>
      </c>
      <c r="F195" s="587">
        <v>1725</v>
      </c>
      <c r="G195" s="533">
        <f t="shared" si="81"/>
        <v>312560</v>
      </c>
      <c r="H195" s="533">
        <f t="shared" si="82"/>
        <v>162600</v>
      </c>
      <c r="I195" s="533">
        <v>132600</v>
      </c>
      <c r="J195" s="533">
        <v>5</v>
      </c>
      <c r="K195" s="533">
        <f t="shared" si="83"/>
        <v>30000</v>
      </c>
      <c r="L195" s="533">
        <f t="shared" si="84"/>
        <v>149960</v>
      </c>
      <c r="M195" s="533">
        <v>10000</v>
      </c>
      <c r="N195" s="588">
        <v>1920</v>
      </c>
      <c r="O195" s="533">
        <v>20000</v>
      </c>
      <c r="P195" s="533">
        <v>10000</v>
      </c>
      <c r="Q195" s="533">
        <v>14800</v>
      </c>
      <c r="R195" s="589"/>
      <c r="S195" s="589">
        <f t="shared" si="85"/>
        <v>12000</v>
      </c>
      <c r="T195" s="590">
        <v>81240</v>
      </c>
      <c r="U195" s="591">
        <v>24</v>
      </c>
      <c r="V195" s="592"/>
      <c r="X195" s="544"/>
    </row>
    <row r="196" s="545" customFormat="1" ht="24" customHeight="1" spans="1:24">
      <c r="A196" s="524" t="s">
        <v>491</v>
      </c>
      <c r="B196" s="586" t="s">
        <v>1023</v>
      </c>
      <c r="C196" s="586" t="s">
        <v>829</v>
      </c>
      <c r="D196" s="586">
        <v>1</v>
      </c>
      <c r="E196" s="586">
        <v>11</v>
      </c>
      <c r="F196" s="587">
        <v>925</v>
      </c>
      <c r="G196" s="533">
        <f t="shared" si="81"/>
        <v>239320</v>
      </c>
      <c r="H196" s="533">
        <f t="shared" si="82"/>
        <v>162600</v>
      </c>
      <c r="I196" s="533">
        <v>132600</v>
      </c>
      <c r="J196" s="533">
        <v>5</v>
      </c>
      <c r="K196" s="533">
        <f t="shared" si="83"/>
        <v>30000</v>
      </c>
      <c r="L196" s="533">
        <f t="shared" si="84"/>
        <v>76720</v>
      </c>
      <c r="M196" s="533">
        <v>10000</v>
      </c>
      <c r="N196" s="588">
        <v>1920</v>
      </c>
      <c r="O196" s="533">
        <v>20000</v>
      </c>
      <c r="P196" s="533">
        <v>10000</v>
      </c>
      <c r="Q196" s="533">
        <v>6000</v>
      </c>
      <c r="R196" s="589"/>
      <c r="S196" s="589">
        <f t="shared" si="85"/>
        <v>12000</v>
      </c>
      <c r="T196" s="590">
        <v>16800</v>
      </c>
      <c r="U196" s="591">
        <v>6</v>
      </c>
      <c r="V196" s="592"/>
      <c r="X196" s="544"/>
    </row>
    <row r="197" s="545" customFormat="1" ht="24" customHeight="1" spans="1:24">
      <c r="A197" s="524" t="s">
        <v>491</v>
      </c>
      <c r="B197" s="586" t="s">
        <v>1024</v>
      </c>
      <c r="C197" s="586" t="s">
        <v>829</v>
      </c>
      <c r="D197" s="586">
        <v>3</v>
      </c>
      <c r="E197" s="586">
        <v>25</v>
      </c>
      <c r="F197" s="587">
        <v>2127</v>
      </c>
      <c r="G197" s="533">
        <f t="shared" si="81"/>
        <v>323620</v>
      </c>
      <c r="H197" s="533">
        <f t="shared" si="82"/>
        <v>162600</v>
      </c>
      <c r="I197" s="533">
        <v>132600</v>
      </c>
      <c r="J197" s="533">
        <v>5</v>
      </c>
      <c r="K197" s="533">
        <f t="shared" si="83"/>
        <v>30000</v>
      </c>
      <c r="L197" s="533">
        <f t="shared" si="84"/>
        <v>161020</v>
      </c>
      <c r="M197" s="533">
        <v>10000</v>
      </c>
      <c r="N197" s="588">
        <v>1920</v>
      </c>
      <c r="O197" s="533">
        <v>20000</v>
      </c>
      <c r="P197" s="533">
        <v>10000</v>
      </c>
      <c r="Q197" s="533">
        <v>39900</v>
      </c>
      <c r="R197" s="589"/>
      <c r="S197" s="589">
        <f t="shared" si="85"/>
        <v>12000</v>
      </c>
      <c r="T197" s="590">
        <v>67200</v>
      </c>
      <c r="U197" s="591">
        <v>21</v>
      </c>
      <c r="V197" s="592"/>
      <c r="X197" s="544"/>
    </row>
    <row r="198" s="551" customFormat="1" ht="24" customHeight="1" spans="1:24">
      <c r="A198" s="524" t="s">
        <v>491</v>
      </c>
      <c r="B198" s="524" t="s">
        <v>1025</v>
      </c>
      <c r="C198" s="586" t="s">
        <v>829</v>
      </c>
      <c r="D198" s="581">
        <v>3</v>
      </c>
      <c r="E198" s="581">
        <v>20</v>
      </c>
      <c r="F198" s="527">
        <v>1836</v>
      </c>
      <c r="G198" s="533">
        <f t="shared" si="81"/>
        <v>280320</v>
      </c>
      <c r="H198" s="533">
        <f t="shared" si="82"/>
        <v>162600</v>
      </c>
      <c r="I198" s="533">
        <v>132600</v>
      </c>
      <c r="J198" s="533">
        <v>5</v>
      </c>
      <c r="K198" s="533">
        <f t="shared" si="83"/>
        <v>30000</v>
      </c>
      <c r="L198" s="533">
        <f t="shared" si="84"/>
        <v>117720</v>
      </c>
      <c r="M198" s="533">
        <v>10000</v>
      </c>
      <c r="N198" s="588">
        <v>1920</v>
      </c>
      <c r="O198" s="533">
        <v>20000</v>
      </c>
      <c r="P198" s="533">
        <v>10000</v>
      </c>
      <c r="Q198" s="533">
        <v>32600</v>
      </c>
      <c r="R198" s="589"/>
      <c r="S198" s="589">
        <f t="shared" si="85"/>
        <v>12000</v>
      </c>
      <c r="T198" s="590">
        <v>31200</v>
      </c>
      <c r="U198" s="591">
        <v>9</v>
      </c>
      <c r="V198" s="519"/>
      <c r="X198" s="544"/>
    </row>
    <row r="199" s="551" customFormat="1" ht="24" customHeight="1" spans="1:24">
      <c r="A199" s="524" t="s">
        <v>491</v>
      </c>
      <c r="B199" s="581" t="s">
        <v>1026</v>
      </c>
      <c r="C199" s="586" t="s">
        <v>829</v>
      </c>
      <c r="D199" s="581">
        <v>3</v>
      </c>
      <c r="E199" s="581">
        <v>20</v>
      </c>
      <c r="F199" s="527">
        <v>2490</v>
      </c>
      <c r="G199" s="533">
        <f t="shared" si="81"/>
        <v>339650</v>
      </c>
      <c r="H199" s="533">
        <f t="shared" si="82"/>
        <v>186600</v>
      </c>
      <c r="I199" s="533">
        <v>156600</v>
      </c>
      <c r="J199" s="533">
        <v>6</v>
      </c>
      <c r="K199" s="533">
        <f t="shared" si="83"/>
        <v>30000</v>
      </c>
      <c r="L199" s="533">
        <f t="shared" si="84"/>
        <v>153050</v>
      </c>
      <c r="M199" s="533">
        <v>10000</v>
      </c>
      <c r="N199" s="588">
        <v>1920</v>
      </c>
      <c r="O199" s="533">
        <v>20000</v>
      </c>
      <c r="P199" s="533">
        <v>10000</v>
      </c>
      <c r="Q199" s="533">
        <v>13100</v>
      </c>
      <c r="R199" s="589">
        <v>38150</v>
      </c>
      <c r="S199" s="589">
        <f t="shared" si="85"/>
        <v>14400</v>
      </c>
      <c r="T199" s="590">
        <v>45480</v>
      </c>
      <c r="U199" s="591">
        <v>14</v>
      </c>
      <c r="V199" s="519"/>
      <c r="X199" s="544"/>
    </row>
    <row r="200" s="551" customFormat="1" ht="24" customHeight="1" spans="1:24">
      <c r="A200" s="524" t="s">
        <v>491</v>
      </c>
      <c r="B200" s="581" t="s">
        <v>1027</v>
      </c>
      <c r="C200" s="586" t="s">
        <v>829</v>
      </c>
      <c r="D200" s="581">
        <v>2</v>
      </c>
      <c r="E200" s="581">
        <v>17</v>
      </c>
      <c r="F200" s="527">
        <v>2184</v>
      </c>
      <c r="G200" s="533">
        <f t="shared" si="81"/>
        <v>274320</v>
      </c>
      <c r="H200" s="533">
        <f t="shared" si="82"/>
        <v>162600</v>
      </c>
      <c r="I200" s="533">
        <v>132600</v>
      </c>
      <c r="J200" s="533">
        <v>5</v>
      </c>
      <c r="K200" s="533">
        <f t="shared" si="83"/>
        <v>30000</v>
      </c>
      <c r="L200" s="533">
        <f t="shared" si="84"/>
        <v>111720</v>
      </c>
      <c r="M200" s="533">
        <v>10000</v>
      </c>
      <c r="N200" s="588">
        <v>1920</v>
      </c>
      <c r="O200" s="533">
        <v>20000</v>
      </c>
      <c r="P200" s="533">
        <v>10000</v>
      </c>
      <c r="Q200" s="533">
        <v>9400</v>
      </c>
      <c r="R200" s="589"/>
      <c r="S200" s="589">
        <f t="shared" si="85"/>
        <v>12000</v>
      </c>
      <c r="T200" s="590">
        <v>48400</v>
      </c>
      <c r="U200" s="591">
        <v>17</v>
      </c>
      <c r="V200" s="519"/>
      <c r="X200" s="544"/>
    </row>
    <row r="201" s="551" customFormat="1" ht="24" customHeight="1" spans="1:24">
      <c r="A201" s="524" t="s">
        <v>491</v>
      </c>
      <c r="B201" s="524" t="s">
        <v>1028</v>
      </c>
      <c r="C201" s="586" t="s">
        <v>827</v>
      </c>
      <c r="D201" s="581">
        <v>2</v>
      </c>
      <c r="E201" s="581">
        <v>17</v>
      </c>
      <c r="F201" s="527">
        <v>1804</v>
      </c>
      <c r="G201" s="533">
        <f t="shared" si="81"/>
        <v>261720</v>
      </c>
      <c r="H201" s="533">
        <f t="shared" si="82"/>
        <v>162600</v>
      </c>
      <c r="I201" s="533">
        <v>132600</v>
      </c>
      <c r="J201" s="533">
        <v>5</v>
      </c>
      <c r="K201" s="533">
        <f t="shared" si="83"/>
        <v>30000</v>
      </c>
      <c r="L201" s="533">
        <f t="shared" si="84"/>
        <v>99120</v>
      </c>
      <c r="M201" s="533">
        <v>10000</v>
      </c>
      <c r="N201" s="588">
        <v>1920</v>
      </c>
      <c r="O201" s="533">
        <v>20000</v>
      </c>
      <c r="P201" s="533">
        <v>10000</v>
      </c>
      <c r="Q201" s="533">
        <v>9200</v>
      </c>
      <c r="R201" s="589"/>
      <c r="S201" s="589">
        <f t="shared" si="85"/>
        <v>12000</v>
      </c>
      <c r="T201" s="590">
        <v>36000</v>
      </c>
      <c r="U201" s="591">
        <v>12</v>
      </c>
      <c r="V201" s="519"/>
      <c r="X201" s="544"/>
    </row>
    <row r="202" s="551" customFormat="1" ht="24" customHeight="1" spans="1:24">
      <c r="A202" s="524" t="s">
        <v>491</v>
      </c>
      <c r="B202" s="524" t="s">
        <v>1029</v>
      </c>
      <c r="C202" s="586" t="s">
        <v>829</v>
      </c>
      <c r="D202" s="581">
        <v>3</v>
      </c>
      <c r="E202" s="581">
        <v>21</v>
      </c>
      <c r="F202" s="527">
        <v>1803</v>
      </c>
      <c r="G202" s="533">
        <f t="shared" si="81"/>
        <v>277800</v>
      </c>
      <c r="H202" s="533">
        <f t="shared" si="82"/>
        <v>162600</v>
      </c>
      <c r="I202" s="533">
        <v>132600</v>
      </c>
      <c r="J202" s="533">
        <v>5</v>
      </c>
      <c r="K202" s="533">
        <f t="shared" si="83"/>
        <v>30000</v>
      </c>
      <c r="L202" s="533">
        <f t="shared" si="84"/>
        <v>115200</v>
      </c>
      <c r="M202" s="533">
        <v>10000</v>
      </c>
      <c r="N202" s="588">
        <v>1920</v>
      </c>
      <c r="O202" s="533">
        <v>20000</v>
      </c>
      <c r="P202" s="533">
        <v>10000</v>
      </c>
      <c r="Q202" s="533">
        <v>15800</v>
      </c>
      <c r="R202" s="589"/>
      <c r="S202" s="589">
        <f t="shared" si="85"/>
        <v>12000</v>
      </c>
      <c r="T202" s="590">
        <v>45480</v>
      </c>
      <c r="U202" s="591">
        <v>16</v>
      </c>
      <c r="V202" s="519"/>
      <c r="X202" s="544"/>
    </row>
    <row r="203" s="551" customFormat="1" ht="24" customHeight="1" spans="1:24">
      <c r="A203" s="524" t="s">
        <v>491</v>
      </c>
      <c r="B203" s="581" t="s">
        <v>1030</v>
      </c>
      <c r="C203" s="586" t="s">
        <v>829</v>
      </c>
      <c r="D203" s="581">
        <v>3</v>
      </c>
      <c r="E203" s="581">
        <v>23</v>
      </c>
      <c r="F203" s="527">
        <v>1449</v>
      </c>
      <c r="G203" s="533">
        <f t="shared" si="81"/>
        <v>332020</v>
      </c>
      <c r="H203" s="533">
        <f t="shared" si="82"/>
        <v>162600</v>
      </c>
      <c r="I203" s="533">
        <v>132600</v>
      </c>
      <c r="J203" s="533">
        <v>5</v>
      </c>
      <c r="K203" s="533">
        <f t="shared" si="83"/>
        <v>30000</v>
      </c>
      <c r="L203" s="533">
        <f t="shared" si="84"/>
        <v>169420</v>
      </c>
      <c r="M203" s="533">
        <v>10000</v>
      </c>
      <c r="N203" s="588">
        <v>1920</v>
      </c>
      <c r="O203" s="533">
        <v>20000</v>
      </c>
      <c r="P203" s="533">
        <v>10000</v>
      </c>
      <c r="Q203" s="533">
        <v>34900</v>
      </c>
      <c r="R203" s="589"/>
      <c r="S203" s="589">
        <f t="shared" si="85"/>
        <v>12000</v>
      </c>
      <c r="T203" s="590">
        <v>80600</v>
      </c>
      <c r="U203" s="591">
        <v>26</v>
      </c>
      <c r="V203" s="519"/>
      <c r="X203" s="544"/>
    </row>
    <row r="204" s="551" customFormat="1" ht="24" customHeight="1" spans="1:24">
      <c r="A204" s="524" t="s">
        <v>491</v>
      </c>
      <c r="B204" s="581" t="s">
        <v>1031</v>
      </c>
      <c r="C204" s="586" t="s">
        <v>829</v>
      </c>
      <c r="D204" s="581">
        <v>1</v>
      </c>
      <c r="E204" s="581">
        <v>7</v>
      </c>
      <c r="F204" s="527">
        <v>694</v>
      </c>
      <c r="G204" s="533">
        <f t="shared" si="81"/>
        <v>224120</v>
      </c>
      <c r="H204" s="533">
        <f t="shared" si="82"/>
        <v>138600</v>
      </c>
      <c r="I204" s="533">
        <v>108600</v>
      </c>
      <c r="J204" s="533">
        <v>4</v>
      </c>
      <c r="K204" s="533">
        <f t="shared" si="83"/>
        <v>30000</v>
      </c>
      <c r="L204" s="533">
        <f t="shared" si="84"/>
        <v>85520</v>
      </c>
      <c r="M204" s="533">
        <v>10000</v>
      </c>
      <c r="N204" s="588">
        <v>1920</v>
      </c>
      <c r="O204" s="533">
        <v>20000</v>
      </c>
      <c r="P204" s="533">
        <v>10000</v>
      </c>
      <c r="Q204" s="533">
        <v>10000</v>
      </c>
      <c r="R204" s="589"/>
      <c r="S204" s="589">
        <f t="shared" si="85"/>
        <v>9600</v>
      </c>
      <c r="T204" s="590">
        <v>24000</v>
      </c>
      <c r="U204" s="591">
        <v>8</v>
      </c>
      <c r="V204" s="519"/>
      <c r="X204" s="544"/>
    </row>
    <row r="205" s="551" customFormat="1" ht="24" customHeight="1" spans="1:24">
      <c r="A205" s="524" t="s">
        <v>491</v>
      </c>
      <c r="B205" s="581" t="s">
        <v>1032</v>
      </c>
      <c r="C205" s="586" t="s">
        <v>827</v>
      </c>
      <c r="D205" s="581">
        <v>3</v>
      </c>
      <c r="E205" s="581">
        <v>8</v>
      </c>
      <c r="F205" s="527">
        <v>678</v>
      </c>
      <c r="G205" s="533">
        <f t="shared" si="81"/>
        <v>258320</v>
      </c>
      <c r="H205" s="533">
        <f t="shared" si="82"/>
        <v>138600</v>
      </c>
      <c r="I205" s="533">
        <v>108600</v>
      </c>
      <c r="J205" s="533">
        <v>4</v>
      </c>
      <c r="K205" s="533">
        <f t="shared" si="83"/>
        <v>30000</v>
      </c>
      <c r="L205" s="533">
        <f t="shared" si="84"/>
        <v>119720</v>
      </c>
      <c r="M205" s="533">
        <v>10000</v>
      </c>
      <c r="N205" s="588">
        <v>1920</v>
      </c>
      <c r="O205" s="533">
        <v>20000</v>
      </c>
      <c r="P205" s="533">
        <v>10000</v>
      </c>
      <c r="Q205" s="533">
        <v>24600</v>
      </c>
      <c r="R205" s="589"/>
      <c r="S205" s="589">
        <f t="shared" si="85"/>
        <v>9600</v>
      </c>
      <c r="T205" s="590">
        <v>43600</v>
      </c>
      <c r="U205" s="591">
        <v>12</v>
      </c>
      <c r="V205" s="519"/>
      <c r="X205" s="544"/>
    </row>
    <row r="206" s="551" customFormat="1" ht="24" customHeight="1" spans="1:24">
      <c r="A206" s="524" t="s">
        <v>491</v>
      </c>
      <c r="B206" s="524" t="s">
        <v>1033</v>
      </c>
      <c r="C206" s="586" t="s">
        <v>829</v>
      </c>
      <c r="D206" s="581">
        <v>2</v>
      </c>
      <c r="E206" s="581">
        <v>13</v>
      </c>
      <c r="F206" s="527">
        <v>1134</v>
      </c>
      <c r="G206" s="533">
        <f t="shared" si="81"/>
        <v>286420</v>
      </c>
      <c r="H206" s="533">
        <f t="shared" si="82"/>
        <v>162600</v>
      </c>
      <c r="I206" s="533">
        <v>132600</v>
      </c>
      <c r="J206" s="533">
        <v>5</v>
      </c>
      <c r="K206" s="533">
        <f t="shared" si="83"/>
        <v>30000</v>
      </c>
      <c r="L206" s="533">
        <f t="shared" si="84"/>
        <v>123820</v>
      </c>
      <c r="M206" s="533">
        <v>10000</v>
      </c>
      <c r="N206" s="588">
        <v>1920</v>
      </c>
      <c r="O206" s="533">
        <v>20000</v>
      </c>
      <c r="P206" s="533">
        <v>10000</v>
      </c>
      <c r="Q206" s="533">
        <v>17000</v>
      </c>
      <c r="R206" s="589">
        <v>4900</v>
      </c>
      <c r="S206" s="589">
        <f t="shared" si="85"/>
        <v>12000</v>
      </c>
      <c r="T206" s="590">
        <v>48000</v>
      </c>
      <c r="U206" s="591">
        <v>14</v>
      </c>
      <c r="V206" s="519"/>
      <c r="X206" s="544"/>
    </row>
    <row r="207" s="551" customFormat="1" ht="24" customHeight="1" spans="1:24">
      <c r="A207" s="524" t="s">
        <v>491</v>
      </c>
      <c r="B207" s="581" t="s">
        <v>1034</v>
      </c>
      <c r="C207" s="586" t="s">
        <v>829</v>
      </c>
      <c r="D207" s="581">
        <v>1</v>
      </c>
      <c r="E207" s="581">
        <v>8</v>
      </c>
      <c r="F207" s="527">
        <v>812</v>
      </c>
      <c r="G207" s="533">
        <f t="shared" si="81"/>
        <v>217720</v>
      </c>
      <c r="H207" s="533">
        <f t="shared" si="82"/>
        <v>138600</v>
      </c>
      <c r="I207" s="533">
        <v>108600</v>
      </c>
      <c r="J207" s="533">
        <v>4</v>
      </c>
      <c r="K207" s="533">
        <f t="shared" si="83"/>
        <v>30000</v>
      </c>
      <c r="L207" s="533">
        <f t="shared" si="84"/>
        <v>79120</v>
      </c>
      <c r="M207" s="533">
        <v>10000</v>
      </c>
      <c r="N207" s="588">
        <v>1920</v>
      </c>
      <c r="O207" s="533">
        <v>20000</v>
      </c>
      <c r="P207" s="533">
        <v>10000</v>
      </c>
      <c r="Q207" s="533">
        <v>6000</v>
      </c>
      <c r="R207" s="589"/>
      <c r="S207" s="589">
        <f t="shared" si="85"/>
        <v>9600</v>
      </c>
      <c r="T207" s="590">
        <v>21600</v>
      </c>
      <c r="U207" s="591">
        <v>6</v>
      </c>
      <c r="V207" s="519"/>
      <c r="X207" s="544"/>
    </row>
    <row r="208" s="551" customFormat="1" ht="24" customHeight="1" spans="1:24">
      <c r="A208" s="524" t="s">
        <v>491</v>
      </c>
      <c r="B208" s="581" t="s">
        <v>1035</v>
      </c>
      <c r="C208" s="586" t="s">
        <v>829</v>
      </c>
      <c r="D208" s="581">
        <v>1</v>
      </c>
      <c r="E208" s="581">
        <v>9</v>
      </c>
      <c r="F208" s="527">
        <v>860</v>
      </c>
      <c r="G208" s="533">
        <f t="shared" si="81"/>
        <v>216320</v>
      </c>
      <c r="H208" s="533">
        <f t="shared" si="82"/>
        <v>138600</v>
      </c>
      <c r="I208" s="533">
        <v>108600</v>
      </c>
      <c r="J208" s="533">
        <v>4</v>
      </c>
      <c r="K208" s="533">
        <f t="shared" si="83"/>
        <v>30000</v>
      </c>
      <c r="L208" s="533">
        <f t="shared" si="84"/>
        <v>77720</v>
      </c>
      <c r="M208" s="533">
        <v>10000</v>
      </c>
      <c r="N208" s="588">
        <v>1920</v>
      </c>
      <c r="O208" s="533">
        <v>20000</v>
      </c>
      <c r="P208" s="533">
        <v>10000</v>
      </c>
      <c r="Q208" s="533">
        <v>7000</v>
      </c>
      <c r="R208" s="589"/>
      <c r="S208" s="589">
        <f t="shared" si="85"/>
        <v>9600</v>
      </c>
      <c r="T208" s="590">
        <v>19200</v>
      </c>
      <c r="U208" s="591">
        <v>7</v>
      </c>
      <c r="V208" s="519"/>
      <c r="X208" s="544"/>
    </row>
    <row r="209" s="551" customFormat="1" ht="24" customHeight="1" spans="1:24">
      <c r="A209" s="524" t="s">
        <v>491</v>
      </c>
      <c r="B209" s="524" t="s">
        <v>1036</v>
      </c>
      <c r="C209" s="586" t="s">
        <v>829</v>
      </c>
      <c r="D209" s="581">
        <v>2</v>
      </c>
      <c r="E209" s="581">
        <v>15</v>
      </c>
      <c r="F209" s="527">
        <v>1521</v>
      </c>
      <c r="G209" s="533">
        <f t="shared" si="81"/>
        <v>279420</v>
      </c>
      <c r="H209" s="533">
        <f t="shared" si="82"/>
        <v>162600</v>
      </c>
      <c r="I209" s="533">
        <v>132600</v>
      </c>
      <c r="J209" s="533">
        <v>5</v>
      </c>
      <c r="K209" s="533">
        <f t="shared" si="83"/>
        <v>30000</v>
      </c>
      <c r="L209" s="533">
        <f t="shared" si="84"/>
        <v>116820</v>
      </c>
      <c r="M209" s="533">
        <v>10000</v>
      </c>
      <c r="N209" s="588">
        <v>1920</v>
      </c>
      <c r="O209" s="533">
        <v>20000</v>
      </c>
      <c r="P209" s="533">
        <v>10000</v>
      </c>
      <c r="Q209" s="533">
        <v>16500</v>
      </c>
      <c r="R209" s="589"/>
      <c r="S209" s="589">
        <f t="shared" si="85"/>
        <v>12000</v>
      </c>
      <c r="T209" s="590">
        <v>46400</v>
      </c>
      <c r="U209" s="591">
        <v>16</v>
      </c>
      <c r="V209" s="519"/>
      <c r="X209" s="544"/>
    </row>
    <row r="210" s="551" customFormat="1" ht="24" customHeight="1" spans="1:24">
      <c r="A210" s="524" t="s">
        <v>491</v>
      </c>
      <c r="B210" s="524" t="s">
        <v>1037</v>
      </c>
      <c r="C210" s="586" t="s">
        <v>829</v>
      </c>
      <c r="D210" s="581">
        <v>2</v>
      </c>
      <c r="E210" s="581">
        <v>14</v>
      </c>
      <c r="F210" s="527">
        <v>1015</v>
      </c>
      <c r="G210" s="533">
        <f t="shared" si="81"/>
        <v>278700</v>
      </c>
      <c r="H210" s="533">
        <f t="shared" si="82"/>
        <v>162600</v>
      </c>
      <c r="I210" s="533">
        <v>132600</v>
      </c>
      <c r="J210" s="533">
        <v>5</v>
      </c>
      <c r="K210" s="533">
        <f t="shared" si="83"/>
        <v>30000</v>
      </c>
      <c r="L210" s="533">
        <f t="shared" si="84"/>
        <v>116100</v>
      </c>
      <c r="M210" s="533">
        <v>10000</v>
      </c>
      <c r="N210" s="588">
        <v>1920</v>
      </c>
      <c r="O210" s="533">
        <v>20000</v>
      </c>
      <c r="P210" s="533">
        <v>10000</v>
      </c>
      <c r="Q210" s="533">
        <v>10500</v>
      </c>
      <c r="R210" s="589"/>
      <c r="S210" s="589">
        <f t="shared" si="85"/>
        <v>12000</v>
      </c>
      <c r="T210" s="590">
        <v>51680</v>
      </c>
      <c r="U210" s="591">
        <v>16</v>
      </c>
      <c r="V210" s="519"/>
      <c r="X210" s="544"/>
    </row>
    <row r="211" s="551" customFormat="1" ht="24" customHeight="1" spans="1:24">
      <c r="A211" s="524" t="s">
        <v>491</v>
      </c>
      <c r="B211" s="581" t="s">
        <v>1038</v>
      </c>
      <c r="C211" s="586" t="s">
        <v>827</v>
      </c>
      <c r="D211" s="581">
        <v>1</v>
      </c>
      <c r="E211" s="581">
        <v>9</v>
      </c>
      <c r="F211" s="527">
        <v>1386</v>
      </c>
      <c r="G211" s="533">
        <f t="shared" si="81"/>
        <v>228320</v>
      </c>
      <c r="H211" s="533">
        <f t="shared" si="82"/>
        <v>162600</v>
      </c>
      <c r="I211" s="533">
        <v>132600</v>
      </c>
      <c r="J211" s="533">
        <v>5</v>
      </c>
      <c r="K211" s="533">
        <f t="shared" si="83"/>
        <v>30000</v>
      </c>
      <c r="L211" s="533">
        <f t="shared" si="84"/>
        <v>65720</v>
      </c>
      <c r="M211" s="533">
        <v>10000</v>
      </c>
      <c r="N211" s="588">
        <v>1920</v>
      </c>
      <c r="O211" s="533">
        <v>20000</v>
      </c>
      <c r="P211" s="533">
        <v>10000</v>
      </c>
      <c r="Q211" s="533">
        <v>2200</v>
      </c>
      <c r="R211" s="589"/>
      <c r="S211" s="589">
        <f t="shared" si="85"/>
        <v>12000</v>
      </c>
      <c r="T211" s="590">
        <v>9600</v>
      </c>
      <c r="U211" s="591">
        <v>3</v>
      </c>
      <c r="V211" s="519"/>
      <c r="X211" s="544"/>
    </row>
    <row r="212" s="551" customFormat="1" ht="24" customHeight="1" spans="1:24">
      <c r="A212" s="524" t="s">
        <v>491</v>
      </c>
      <c r="B212" s="581" t="s">
        <v>1039</v>
      </c>
      <c r="C212" s="586" t="s">
        <v>827</v>
      </c>
      <c r="D212" s="581">
        <v>2</v>
      </c>
      <c r="E212" s="581">
        <v>12</v>
      </c>
      <c r="F212" s="527">
        <v>1270</v>
      </c>
      <c r="G212" s="533">
        <f t="shared" si="81"/>
        <v>262620</v>
      </c>
      <c r="H212" s="533">
        <f t="shared" si="82"/>
        <v>162600</v>
      </c>
      <c r="I212" s="533">
        <v>132600</v>
      </c>
      <c r="J212" s="533">
        <v>5</v>
      </c>
      <c r="K212" s="533">
        <f t="shared" si="83"/>
        <v>30000</v>
      </c>
      <c r="L212" s="533">
        <f t="shared" si="84"/>
        <v>100020</v>
      </c>
      <c r="M212" s="533">
        <v>10000</v>
      </c>
      <c r="N212" s="588">
        <v>1920</v>
      </c>
      <c r="O212" s="533">
        <v>20000</v>
      </c>
      <c r="P212" s="533">
        <v>10000</v>
      </c>
      <c r="Q212" s="533">
        <v>7700</v>
      </c>
      <c r="R212" s="589"/>
      <c r="S212" s="589">
        <f t="shared" si="85"/>
        <v>12000</v>
      </c>
      <c r="T212" s="590">
        <v>38400</v>
      </c>
      <c r="U212" s="591">
        <v>12</v>
      </c>
      <c r="V212" s="519"/>
      <c r="X212" s="544"/>
    </row>
    <row r="213" s="551" customFormat="1" ht="24" customHeight="1" spans="1:24">
      <c r="A213" s="524" t="s">
        <v>491</v>
      </c>
      <c r="B213" s="581" t="s">
        <v>1040</v>
      </c>
      <c r="C213" s="586" t="s">
        <v>829</v>
      </c>
      <c r="D213" s="581">
        <v>1</v>
      </c>
      <c r="E213" s="581">
        <v>11</v>
      </c>
      <c r="F213" s="527">
        <v>746</v>
      </c>
      <c r="G213" s="533">
        <f t="shared" si="81"/>
        <v>205320</v>
      </c>
      <c r="H213" s="533">
        <f t="shared" si="82"/>
        <v>138600</v>
      </c>
      <c r="I213" s="533">
        <v>108600</v>
      </c>
      <c r="J213" s="533">
        <v>4</v>
      </c>
      <c r="K213" s="533">
        <f t="shared" si="83"/>
        <v>30000</v>
      </c>
      <c r="L213" s="533">
        <f t="shared" si="84"/>
        <v>66720</v>
      </c>
      <c r="M213" s="533">
        <v>10000</v>
      </c>
      <c r="N213" s="588">
        <v>1920</v>
      </c>
      <c r="O213" s="533">
        <v>20000</v>
      </c>
      <c r="P213" s="533">
        <v>10000</v>
      </c>
      <c r="Q213" s="533">
        <v>8000</v>
      </c>
      <c r="R213" s="589"/>
      <c r="S213" s="589">
        <f t="shared" si="85"/>
        <v>9600</v>
      </c>
      <c r="T213" s="590">
        <v>7200</v>
      </c>
      <c r="U213" s="591">
        <v>3</v>
      </c>
      <c r="V213" s="519"/>
      <c r="X213" s="544"/>
    </row>
    <row r="214" s="552" customFormat="1" ht="24" customHeight="1" spans="1:24">
      <c r="A214" s="513" t="s">
        <v>1041</v>
      </c>
      <c r="B214" s="582"/>
      <c r="C214" s="585"/>
      <c r="D214" s="582">
        <f t="shared" ref="D214:U214" si="86">SUM(D215:D235)</f>
        <v>33</v>
      </c>
      <c r="E214" s="582">
        <f t="shared" si="86"/>
        <v>366</v>
      </c>
      <c r="F214" s="582">
        <f t="shared" si="86"/>
        <v>51846</v>
      </c>
      <c r="G214" s="582">
        <f t="shared" si="86"/>
        <v>6117350</v>
      </c>
      <c r="H214" s="582">
        <f t="shared" si="86"/>
        <v>3920600</v>
      </c>
      <c r="I214" s="582">
        <f t="shared" si="86"/>
        <v>3240600</v>
      </c>
      <c r="J214" s="582">
        <f t="shared" si="86"/>
        <v>124</v>
      </c>
      <c r="K214" s="582">
        <f t="shared" si="86"/>
        <v>680000</v>
      </c>
      <c r="L214" s="582">
        <f t="shared" si="86"/>
        <v>2196750</v>
      </c>
      <c r="M214" s="582">
        <f t="shared" si="86"/>
        <v>210000</v>
      </c>
      <c r="N214" s="582">
        <f t="shared" si="86"/>
        <v>40320</v>
      </c>
      <c r="O214" s="582">
        <f t="shared" si="86"/>
        <v>420000</v>
      </c>
      <c r="P214" s="582">
        <f t="shared" si="86"/>
        <v>210000</v>
      </c>
      <c r="Q214" s="582">
        <f t="shared" si="86"/>
        <v>249900</v>
      </c>
      <c r="R214" s="583">
        <f t="shared" si="86"/>
        <v>13250</v>
      </c>
      <c r="S214" s="583">
        <f t="shared" si="86"/>
        <v>297600</v>
      </c>
      <c r="T214" s="583">
        <f t="shared" si="86"/>
        <v>755680</v>
      </c>
      <c r="U214" s="583">
        <f t="shared" si="86"/>
        <v>236</v>
      </c>
      <c r="V214" s="531"/>
      <c r="X214" s="544"/>
    </row>
    <row r="215" s="553" customFormat="1" ht="24" customHeight="1" spans="1:24">
      <c r="A215" s="524" t="s">
        <v>479</v>
      </c>
      <c r="B215" s="581" t="s">
        <v>1042</v>
      </c>
      <c r="C215" s="586" t="s">
        <v>827</v>
      </c>
      <c r="D215" s="581">
        <v>1</v>
      </c>
      <c r="E215" s="581">
        <v>27</v>
      </c>
      <c r="F215" s="527">
        <v>3858</v>
      </c>
      <c r="G215" s="533">
        <f t="shared" ref="G215:G235" si="87">H215+L215</f>
        <v>327020</v>
      </c>
      <c r="H215" s="533">
        <f t="shared" ref="H215:H235" si="88">I215+K215</f>
        <v>220600</v>
      </c>
      <c r="I215" s="533">
        <v>180600</v>
      </c>
      <c r="J215" s="533">
        <v>7</v>
      </c>
      <c r="K215" s="533">
        <f>IF(F215&gt;=500,IF(AND(F215&gt;=3000),40000,40000),40000)</f>
        <v>40000</v>
      </c>
      <c r="L215" s="533">
        <f t="shared" ref="L215:L235" si="89">SUM(M215:T215)</f>
        <v>106420</v>
      </c>
      <c r="M215" s="533">
        <v>10000</v>
      </c>
      <c r="N215" s="588">
        <v>1920</v>
      </c>
      <c r="O215" s="533">
        <v>20000</v>
      </c>
      <c r="P215" s="533">
        <v>10000</v>
      </c>
      <c r="Q215" s="533">
        <v>21300</v>
      </c>
      <c r="R215" s="589"/>
      <c r="S215" s="589">
        <f t="shared" ref="S215:S235" si="90">J215*2400</f>
        <v>16800</v>
      </c>
      <c r="T215" s="590">
        <v>26400</v>
      </c>
      <c r="U215" s="591">
        <v>8</v>
      </c>
      <c r="V215" s="524"/>
      <c r="X215" s="544"/>
    </row>
    <row r="216" s="551" customFormat="1" ht="24" customHeight="1" spans="1:24">
      <c r="A216" s="524" t="s">
        <v>479</v>
      </c>
      <c r="B216" s="581" t="s">
        <v>1043</v>
      </c>
      <c r="C216" s="586" t="s">
        <v>827</v>
      </c>
      <c r="D216" s="581">
        <v>1</v>
      </c>
      <c r="E216" s="581">
        <v>8</v>
      </c>
      <c r="F216" s="527">
        <v>1861</v>
      </c>
      <c r="G216" s="533">
        <f t="shared" si="87"/>
        <v>267620</v>
      </c>
      <c r="H216" s="533">
        <f t="shared" si="88"/>
        <v>162600</v>
      </c>
      <c r="I216" s="533">
        <v>132600</v>
      </c>
      <c r="J216" s="533">
        <v>5</v>
      </c>
      <c r="K216" s="533">
        <f t="shared" ref="K216:K221" si="91">IF(F216&gt;=500,IF(AND(F216&gt;=3000),30000,30000),30000)</f>
        <v>30000</v>
      </c>
      <c r="L216" s="533">
        <f t="shared" si="89"/>
        <v>105020</v>
      </c>
      <c r="M216" s="533">
        <v>10000</v>
      </c>
      <c r="N216" s="588">
        <v>1920</v>
      </c>
      <c r="O216" s="533">
        <v>20000</v>
      </c>
      <c r="P216" s="533">
        <v>10000</v>
      </c>
      <c r="Q216" s="533">
        <v>21700</v>
      </c>
      <c r="R216" s="589"/>
      <c r="S216" s="589">
        <f t="shared" si="90"/>
        <v>12000</v>
      </c>
      <c r="T216" s="590">
        <v>29400</v>
      </c>
      <c r="U216" s="591">
        <v>9</v>
      </c>
      <c r="V216" s="519"/>
      <c r="X216" s="544"/>
    </row>
    <row r="217" s="551" customFormat="1" ht="24" customHeight="1" spans="1:24">
      <c r="A217" s="524" t="s">
        <v>479</v>
      </c>
      <c r="B217" s="581" t="s">
        <v>1044</v>
      </c>
      <c r="C217" s="586" t="s">
        <v>827</v>
      </c>
      <c r="D217" s="581">
        <v>1</v>
      </c>
      <c r="E217" s="581">
        <v>12</v>
      </c>
      <c r="F217" s="527">
        <v>1727</v>
      </c>
      <c r="G217" s="533">
        <f t="shared" si="87"/>
        <v>261020</v>
      </c>
      <c r="H217" s="533">
        <f t="shared" si="88"/>
        <v>162600</v>
      </c>
      <c r="I217" s="533">
        <v>132600</v>
      </c>
      <c r="J217" s="533">
        <v>5</v>
      </c>
      <c r="K217" s="533">
        <f t="shared" si="91"/>
        <v>30000</v>
      </c>
      <c r="L217" s="533">
        <f t="shared" si="89"/>
        <v>98420</v>
      </c>
      <c r="M217" s="533">
        <v>10000</v>
      </c>
      <c r="N217" s="588">
        <v>1920</v>
      </c>
      <c r="O217" s="533">
        <v>20000</v>
      </c>
      <c r="P217" s="533">
        <v>10000</v>
      </c>
      <c r="Q217" s="533">
        <v>3700</v>
      </c>
      <c r="R217" s="589"/>
      <c r="S217" s="589">
        <f t="shared" si="90"/>
        <v>12000</v>
      </c>
      <c r="T217" s="590">
        <v>40800</v>
      </c>
      <c r="U217" s="591">
        <v>12</v>
      </c>
      <c r="V217" s="519"/>
      <c r="X217" s="544"/>
    </row>
    <row r="218" s="551" customFormat="1" ht="24" customHeight="1" spans="1:24">
      <c r="A218" s="524" t="s">
        <v>479</v>
      </c>
      <c r="B218" s="581" t="s">
        <v>1045</v>
      </c>
      <c r="C218" s="586" t="s">
        <v>827</v>
      </c>
      <c r="D218" s="581">
        <v>1</v>
      </c>
      <c r="E218" s="581">
        <v>19</v>
      </c>
      <c r="F218" s="527">
        <v>3029</v>
      </c>
      <c r="G218" s="533">
        <f t="shared" si="87"/>
        <v>320680</v>
      </c>
      <c r="H218" s="533">
        <f t="shared" si="88"/>
        <v>220600</v>
      </c>
      <c r="I218" s="533">
        <v>180600</v>
      </c>
      <c r="J218" s="533">
        <v>7</v>
      </c>
      <c r="K218" s="533">
        <f>IF(F218&gt;=500,IF(AND(F218&gt;=3000),40000,40000),40000)</f>
        <v>40000</v>
      </c>
      <c r="L218" s="533">
        <f t="shared" si="89"/>
        <v>100080</v>
      </c>
      <c r="M218" s="533">
        <v>10000</v>
      </c>
      <c r="N218" s="588">
        <v>1920</v>
      </c>
      <c r="O218" s="533">
        <v>20000</v>
      </c>
      <c r="P218" s="533">
        <v>10000</v>
      </c>
      <c r="Q218" s="533">
        <v>12800</v>
      </c>
      <c r="R218" s="589"/>
      <c r="S218" s="589">
        <f t="shared" si="90"/>
        <v>16800</v>
      </c>
      <c r="T218" s="590">
        <v>28560</v>
      </c>
      <c r="U218" s="591">
        <v>9</v>
      </c>
      <c r="V218" s="519"/>
      <c r="X218" s="544"/>
    </row>
    <row r="219" s="551" customFormat="1" ht="24" customHeight="1" spans="1:24">
      <c r="A219" s="524" t="s">
        <v>479</v>
      </c>
      <c r="B219" s="581" t="s">
        <v>1046</v>
      </c>
      <c r="C219" s="586" t="s">
        <v>827</v>
      </c>
      <c r="D219" s="581">
        <v>1</v>
      </c>
      <c r="E219" s="581">
        <v>14</v>
      </c>
      <c r="F219" s="527">
        <v>2395</v>
      </c>
      <c r="G219" s="533">
        <f t="shared" si="87"/>
        <v>262100</v>
      </c>
      <c r="H219" s="533">
        <f t="shared" si="88"/>
        <v>162600</v>
      </c>
      <c r="I219" s="533">
        <v>132600</v>
      </c>
      <c r="J219" s="533">
        <v>5</v>
      </c>
      <c r="K219" s="533">
        <f t="shared" si="91"/>
        <v>30000</v>
      </c>
      <c r="L219" s="533">
        <f t="shared" si="89"/>
        <v>99500</v>
      </c>
      <c r="M219" s="533">
        <v>10000</v>
      </c>
      <c r="N219" s="588">
        <v>1920</v>
      </c>
      <c r="O219" s="533">
        <v>20000</v>
      </c>
      <c r="P219" s="533">
        <v>10000</v>
      </c>
      <c r="Q219" s="533">
        <v>4900</v>
      </c>
      <c r="R219" s="589"/>
      <c r="S219" s="589">
        <f t="shared" si="90"/>
        <v>12000</v>
      </c>
      <c r="T219" s="590">
        <v>40680</v>
      </c>
      <c r="U219" s="591">
        <v>12</v>
      </c>
      <c r="V219" s="519"/>
      <c r="X219" s="544"/>
    </row>
    <row r="220" s="551" customFormat="1" ht="24" customHeight="1" spans="1:24">
      <c r="A220" s="524" t="s">
        <v>479</v>
      </c>
      <c r="B220" s="581" t="s">
        <v>1047</v>
      </c>
      <c r="C220" s="586" t="s">
        <v>827</v>
      </c>
      <c r="D220" s="581">
        <v>1</v>
      </c>
      <c r="E220" s="581">
        <v>12</v>
      </c>
      <c r="F220" s="527">
        <v>2012</v>
      </c>
      <c r="G220" s="533">
        <f t="shared" si="87"/>
        <v>236320</v>
      </c>
      <c r="H220" s="533">
        <f t="shared" si="88"/>
        <v>162600</v>
      </c>
      <c r="I220" s="533">
        <v>132600</v>
      </c>
      <c r="J220" s="533">
        <v>5</v>
      </c>
      <c r="K220" s="533">
        <f t="shared" si="91"/>
        <v>30000</v>
      </c>
      <c r="L220" s="533">
        <f t="shared" si="89"/>
        <v>73720</v>
      </c>
      <c r="M220" s="533">
        <v>10000</v>
      </c>
      <c r="N220" s="588">
        <v>1920</v>
      </c>
      <c r="O220" s="533">
        <v>20000</v>
      </c>
      <c r="P220" s="533">
        <v>10000</v>
      </c>
      <c r="Q220" s="533">
        <v>5400</v>
      </c>
      <c r="R220" s="589"/>
      <c r="S220" s="589">
        <f t="shared" si="90"/>
        <v>12000</v>
      </c>
      <c r="T220" s="590">
        <v>14400</v>
      </c>
      <c r="U220" s="591">
        <v>4</v>
      </c>
      <c r="V220" s="519"/>
      <c r="X220" s="544"/>
    </row>
    <row r="221" s="551" customFormat="1" ht="24" customHeight="1" spans="1:24">
      <c r="A221" s="524" t="s">
        <v>479</v>
      </c>
      <c r="B221" s="581" t="s">
        <v>1048</v>
      </c>
      <c r="C221" s="586" t="s">
        <v>827</v>
      </c>
      <c r="D221" s="581">
        <v>1</v>
      </c>
      <c r="E221" s="581">
        <v>12</v>
      </c>
      <c r="F221" s="527">
        <v>2569</v>
      </c>
      <c r="G221" s="533">
        <f t="shared" si="87"/>
        <v>251400</v>
      </c>
      <c r="H221" s="533">
        <f t="shared" si="88"/>
        <v>162600</v>
      </c>
      <c r="I221" s="533">
        <v>132600</v>
      </c>
      <c r="J221" s="533">
        <v>5</v>
      </c>
      <c r="K221" s="533">
        <f t="shared" si="91"/>
        <v>30000</v>
      </c>
      <c r="L221" s="533">
        <f t="shared" si="89"/>
        <v>88800</v>
      </c>
      <c r="M221" s="533">
        <v>10000</v>
      </c>
      <c r="N221" s="588">
        <v>1920</v>
      </c>
      <c r="O221" s="533">
        <v>20000</v>
      </c>
      <c r="P221" s="533">
        <v>10000</v>
      </c>
      <c r="Q221" s="533">
        <v>4500</v>
      </c>
      <c r="R221" s="589">
        <v>8900</v>
      </c>
      <c r="S221" s="589">
        <f t="shared" si="90"/>
        <v>12000</v>
      </c>
      <c r="T221" s="590">
        <v>21480</v>
      </c>
      <c r="U221" s="591">
        <v>6</v>
      </c>
      <c r="V221" s="519"/>
      <c r="X221" s="544"/>
    </row>
    <row r="222" s="551" customFormat="1" ht="24" customHeight="1" spans="1:24">
      <c r="A222" s="524" t="s">
        <v>479</v>
      </c>
      <c r="B222" s="524" t="s">
        <v>1049</v>
      </c>
      <c r="C222" s="586" t="s">
        <v>827</v>
      </c>
      <c r="D222" s="581">
        <v>2</v>
      </c>
      <c r="E222" s="581">
        <v>20</v>
      </c>
      <c r="F222" s="527">
        <v>3363</v>
      </c>
      <c r="G222" s="533">
        <f t="shared" si="87"/>
        <v>343000</v>
      </c>
      <c r="H222" s="533">
        <f t="shared" si="88"/>
        <v>220600</v>
      </c>
      <c r="I222" s="533">
        <v>180600</v>
      </c>
      <c r="J222" s="533">
        <v>7</v>
      </c>
      <c r="K222" s="533">
        <f t="shared" ref="K222:K227" si="92">IF(F222&gt;=500,IF(AND(F222&gt;=3000),40000,40000),40000)</f>
        <v>40000</v>
      </c>
      <c r="L222" s="533">
        <f t="shared" si="89"/>
        <v>122400</v>
      </c>
      <c r="M222" s="533">
        <v>10000</v>
      </c>
      <c r="N222" s="588">
        <v>1920</v>
      </c>
      <c r="O222" s="533">
        <v>20000</v>
      </c>
      <c r="P222" s="533">
        <v>10000</v>
      </c>
      <c r="Q222" s="533">
        <v>13400</v>
      </c>
      <c r="R222" s="589"/>
      <c r="S222" s="589">
        <f t="shared" si="90"/>
        <v>16800</v>
      </c>
      <c r="T222" s="590">
        <v>50280</v>
      </c>
      <c r="U222" s="591">
        <v>16</v>
      </c>
      <c r="V222" s="519"/>
      <c r="X222" s="544"/>
    </row>
    <row r="223" s="551" customFormat="1" ht="24" customHeight="1" spans="1:24">
      <c r="A223" s="524" t="s">
        <v>479</v>
      </c>
      <c r="B223" s="581" t="s">
        <v>1050</v>
      </c>
      <c r="C223" s="586" t="s">
        <v>827</v>
      </c>
      <c r="D223" s="581">
        <v>1</v>
      </c>
      <c r="E223" s="581">
        <v>12</v>
      </c>
      <c r="F223" s="527">
        <v>1600</v>
      </c>
      <c r="G223" s="533">
        <f t="shared" si="87"/>
        <v>243900</v>
      </c>
      <c r="H223" s="533">
        <f t="shared" si="88"/>
        <v>162600</v>
      </c>
      <c r="I223" s="533">
        <v>132600</v>
      </c>
      <c r="J223" s="533">
        <v>5</v>
      </c>
      <c r="K223" s="533">
        <f t="shared" ref="K223:K225" si="93">IF(F223&gt;=500,IF(AND(F223&gt;=3000),30000,30000),30000)</f>
        <v>30000</v>
      </c>
      <c r="L223" s="533">
        <f t="shared" si="89"/>
        <v>81300</v>
      </c>
      <c r="M223" s="533">
        <v>10000</v>
      </c>
      <c r="N223" s="588">
        <v>1920</v>
      </c>
      <c r="O223" s="533">
        <v>20000</v>
      </c>
      <c r="P223" s="533">
        <v>10000</v>
      </c>
      <c r="Q223" s="533">
        <v>3500</v>
      </c>
      <c r="R223" s="589"/>
      <c r="S223" s="589">
        <f t="shared" si="90"/>
        <v>12000</v>
      </c>
      <c r="T223" s="590">
        <v>23880</v>
      </c>
      <c r="U223" s="591">
        <v>7</v>
      </c>
      <c r="V223" s="519"/>
      <c r="X223" s="544"/>
    </row>
    <row r="224" s="551" customFormat="1" ht="24" customHeight="1" spans="1:24">
      <c r="A224" s="524" t="s">
        <v>479</v>
      </c>
      <c r="B224" s="581" t="s">
        <v>1051</v>
      </c>
      <c r="C224" s="586" t="s">
        <v>827</v>
      </c>
      <c r="D224" s="581">
        <v>1</v>
      </c>
      <c r="E224" s="581">
        <v>9</v>
      </c>
      <c r="F224" s="527">
        <v>1424</v>
      </c>
      <c r="G224" s="533">
        <f t="shared" si="87"/>
        <v>228520</v>
      </c>
      <c r="H224" s="533">
        <f t="shared" si="88"/>
        <v>162600</v>
      </c>
      <c r="I224" s="533">
        <v>132600</v>
      </c>
      <c r="J224" s="533">
        <v>5</v>
      </c>
      <c r="K224" s="533">
        <f t="shared" si="93"/>
        <v>30000</v>
      </c>
      <c r="L224" s="533">
        <f t="shared" si="89"/>
        <v>65920</v>
      </c>
      <c r="M224" s="533">
        <v>10000</v>
      </c>
      <c r="N224" s="588">
        <v>1920</v>
      </c>
      <c r="O224" s="533">
        <v>20000</v>
      </c>
      <c r="P224" s="533">
        <v>10000</v>
      </c>
      <c r="Q224" s="533">
        <v>2400</v>
      </c>
      <c r="R224" s="589"/>
      <c r="S224" s="589">
        <f t="shared" si="90"/>
        <v>12000</v>
      </c>
      <c r="T224" s="590">
        <v>9600</v>
      </c>
      <c r="U224" s="591">
        <v>2</v>
      </c>
      <c r="V224" s="519"/>
      <c r="X224" s="544"/>
    </row>
    <row r="225" s="551" customFormat="1" ht="24" customHeight="1" spans="1:24">
      <c r="A225" s="524" t="s">
        <v>479</v>
      </c>
      <c r="B225" s="581" t="s">
        <v>1052</v>
      </c>
      <c r="C225" s="586" t="s">
        <v>827</v>
      </c>
      <c r="D225" s="581">
        <v>1</v>
      </c>
      <c r="E225" s="581">
        <v>16</v>
      </c>
      <c r="F225" s="527">
        <v>2099</v>
      </c>
      <c r="G225" s="533">
        <f t="shared" si="87"/>
        <v>258820</v>
      </c>
      <c r="H225" s="533">
        <f t="shared" si="88"/>
        <v>162600</v>
      </c>
      <c r="I225" s="533">
        <v>132600</v>
      </c>
      <c r="J225" s="533">
        <v>5</v>
      </c>
      <c r="K225" s="533">
        <f t="shared" si="93"/>
        <v>30000</v>
      </c>
      <c r="L225" s="533">
        <f t="shared" si="89"/>
        <v>96220</v>
      </c>
      <c r="M225" s="533">
        <v>10000</v>
      </c>
      <c r="N225" s="588">
        <v>1920</v>
      </c>
      <c r="O225" s="533">
        <v>20000</v>
      </c>
      <c r="P225" s="533">
        <v>10000</v>
      </c>
      <c r="Q225" s="533">
        <v>7500</v>
      </c>
      <c r="R225" s="589"/>
      <c r="S225" s="589">
        <f t="shared" si="90"/>
        <v>12000</v>
      </c>
      <c r="T225" s="590">
        <v>34800</v>
      </c>
      <c r="U225" s="591">
        <v>12</v>
      </c>
      <c r="V225" s="519"/>
      <c r="X225" s="544"/>
    </row>
    <row r="226" s="551" customFormat="1" ht="24" customHeight="1" spans="1:24">
      <c r="A226" s="524" t="s">
        <v>479</v>
      </c>
      <c r="B226" s="581" t="s">
        <v>1053</v>
      </c>
      <c r="C226" s="586" t="s">
        <v>829</v>
      </c>
      <c r="D226" s="581">
        <v>2</v>
      </c>
      <c r="E226" s="581">
        <v>22</v>
      </c>
      <c r="F226" s="527">
        <v>3040</v>
      </c>
      <c r="G226" s="533">
        <f t="shared" si="87"/>
        <v>356260</v>
      </c>
      <c r="H226" s="533">
        <f t="shared" si="88"/>
        <v>220600</v>
      </c>
      <c r="I226" s="533">
        <v>180600</v>
      </c>
      <c r="J226" s="533">
        <v>7</v>
      </c>
      <c r="K226" s="533">
        <f t="shared" si="92"/>
        <v>40000</v>
      </c>
      <c r="L226" s="533">
        <f t="shared" si="89"/>
        <v>135660</v>
      </c>
      <c r="M226" s="533">
        <v>10000</v>
      </c>
      <c r="N226" s="588">
        <v>1920</v>
      </c>
      <c r="O226" s="533">
        <v>20000</v>
      </c>
      <c r="P226" s="533">
        <v>10000</v>
      </c>
      <c r="Q226" s="533">
        <v>17300</v>
      </c>
      <c r="R226" s="589"/>
      <c r="S226" s="589">
        <f t="shared" si="90"/>
        <v>16800</v>
      </c>
      <c r="T226" s="590">
        <v>59640</v>
      </c>
      <c r="U226" s="591">
        <v>17</v>
      </c>
      <c r="V226" s="519"/>
      <c r="X226" s="544"/>
    </row>
    <row r="227" s="551" customFormat="1" ht="24" customHeight="1" spans="1:24">
      <c r="A227" s="524" t="s">
        <v>479</v>
      </c>
      <c r="B227" s="581" t="s">
        <v>1054</v>
      </c>
      <c r="C227" s="586" t="s">
        <v>827</v>
      </c>
      <c r="D227" s="581">
        <v>4</v>
      </c>
      <c r="E227" s="581">
        <v>25</v>
      </c>
      <c r="F227" s="527">
        <v>3015</v>
      </c>
      <c r="G227" s="533">
        <f t="shared" si="87"/>
        <v>371000</v>
      </c>
      <c r="H227" s="533">
        <f t="shared" si="88"/>
        <v>220600</v>
      </c>
      <c r="I227" s="533">
        <v>180600</v>
      </c>
      <c r="J227" s="533">
        <v>7</v>
      </c>
      <c r="K227" s="533">
        <f t="shared" si="92"/>
        <v>40000</v>
      </c>
      <c r="L227" s="533">
        <f t="shared" si="89"/>
        <v>150400</v>
      </c>
      <c r="M227" s="533">
        <v>10000</v>
      </c>
      <c r="N227" s="588">
        <v>1920</v>
      </c>
      <c r="O227" s="533">
        <v>20000</v>
      </c>
      <c r="P227" s="533">
        <v>10000</v>
      </c>
      <c r="Q227" s="533">
        <v>18800</v>
      </c>
      <c r="R227" s="589"/>
      <c r="S227" s="589">
        <f t="shared" si="90"/>
        <v>16800</v>
      </c>
      <c r="T227" s="590">
        <v>72880</v>
      </c>
      <c r="U227" s="591">
        <v>25</v>
      </c>
      <c r="V227" s="519"/>
      <c r="X227" s="544"/>
    </row>
    <row r="228" s="551" customFormat="1" ht="24" customHeight="1" spans="1:24">
      <c r="A228" s="524" t="s">
        <v>479</v>
      </c>
      <c r="B228" s="581" t="s">
        <v>1055</v>
      </c>
      <c r="C228" s="586" t="s">
        <v>827</v>
      </c>
      <c r="D228" s="581">
        <v>1</v>
      </c>
      <c r="E228" s="581">
        <v>16</v>
      </c>
      <c r="F228" s="527">
        <v>1732</v>
      </c>
      <c r="G228" s="533">
        <f t="shared" si="87"/>
        <v>253360</v>
      </c>
      <c r="H228" s="533">
        <f t="shared" si="88"/>
        <v>162600</v>
      </c>
      <c r="I228" s="533">
        <v>132600</v>
      </c>
      <c r="J228" s="533">
        <v>5</v>
      </c>
      <c r="K228" s="533">
        <f t="shared" ref="K228:K233" si="94">IF(F228&gt;=500,IF(AND(F228&gt;=3000),30000,30000),30000)</f>
        <v>30000</v>
      </c>
      <c r="L228" s="533">
        <f t="shared" si="89"/>
        <v>90760</v>
      </c>
      <c r="M228" s="533">
        <v>10000</v>
      </c>
      <c r="N228" s="588">
        <v>1920</v>
      </c>
      <c r="O228" s="533">
        <v>20000</v>
      </c>
      <c r="P228" s="533">
        <v>10000</v>
      </c>
      <c r="Q228" s="533">
        <v>6000</v>
      </c>
      <c r="R228" s="589"/>
      <c r="S228" s="589">
        <f t="shared" si="90"/>
        <v>12000</v>
      </c>
      <c r="T228" s="590">
        <v>30840</v>
      </c>
      <c r="U228" s="591">
        <v>9</v>
      </c>
      <c r="V228" s="519"/>
      <c r="X228" s="544"/>
    </row>
    <row r="229" s="551" customFormat="1" ht="24" customHeight="1" spans="1:24">
      <c r="A229" s="524" t="s">
        <v>479</v>
      </c>
      <c r="B229" s="581" t="s">
        <v>1056</v>
      </c>
      <c r="C229" s="586" t="s">
        <v>827</v>
      </c>
      <c r="D229" s="581">
        <v>1</v>
      </c>
      <c r="E229" s="581">
        <v>11</v>
      </c>
      <c r="F229" s="527">
        <v>2429</v>
      </c>
      <c r="G229" s="533">
        <f t="shared" si="87"/>
        <v>232170</v>
      </c>
      <c r="H229" s="533">
        <f t="shared" si="88"/>
        <v>162600</v>
      </c>
      <c r="I229" s="533">
        <v>132600</v>
      </c>
      <c r="J229" s="533">
        <v>5</v>
      </c>
      <c r="K229" s="533">
        <f t="shared" si="94"/>
        <v>30000</v>
      </c>
      <c r="L229" s="533">
        <f t="shared" si="89"/>
        <v>69570</v>
      </c>
      <c r="M229" s="533">
        <v>10000</v>
      </c>
      <c r="N229" s="588">
        <v>1920</v>
      </c>
      <c r="O229" s="533">
        <v>20000</v>
      </c>
      <c r="P229" s="533">
        <v>10000</v>
      </c>
      <c r="Q229" s="533">
        <v>3600</v>
      </c>
      <c r="R229" s="589">
        <v>2450</v>
      </c>
      <c r="S229" s="589">
        <f t="shared" si="90"/>
        <v>12000</v>
      </c>
      <c r="T229" s="590">
        <v>9600</v>
      </c>
      <c r="U229" s="591">
        <v>3</v>
      </c>
      <c r="V229" s="519"/>
      <c r="X229" s="544"/>
    </row>
    <row r="230" s="545" customFormat="1" ht="24" customHeight="1" spans="1:24">
      <c r="A230" s="524" t="s">
        <v>479</v>
      </c>
      <c r="B230" s="586" t="s">
        <v>1057</v>
      </c>
      <c r="C230" s="586" t="s">
        <v>827</v>
      </c>
      <c r="D230" s="586">
        <v>1</v>
      </c>
      <c r="E230" s="586">
        <v>15</v>
      </c>
      <c r="F230" s="587">
        <v>2166</v>
      </c>
      <c r="G230" s="533">
        <f t="shared" si="87"/>
        <v>264080</v>
      </c>
      <c r="H230" s="533">
        <f t="shared" si="88"/>
        <v>162600</v>
      </c>
      <c r="I230" s="533">
        <v>132600</v>
      </c>
      <c r="J230" s="533">
        <v>5</v>
      </c>
      <c r="K230" s="533">
        <f t="shared" si="94"/>
        <v>30000</v>
      </c>
      <c r="L230" s="533">
        <f t="shared" si="89"/>
        <v>101480</v>
      </c>
      <c r="M230" s="533">
        <v>10000</v>
      </c>
      <c r="N230" s="588">
        <v>1920</v>
      </c>
      <c r="O230" s="533">
        <v>20000</v>
      </c>
      <c r="P230" s="533">
        <v>10000</v>
      </c>
      <c r="Q230" s="533">
        <v>9400</v>
      </c>
      <c r="R230" s="589"/>
      <c r="S230" s="589">
        <f t="shared" si="90"/>
        <v>12000</v>
      </c>
      <c r="T230" s="590">
        <v>38160</v>
      </c>
      <c r="U230" s="591">
        <v>12</v>
      </c>
      <c r="V230" s="592"/>
      <c r="X230" s="544"/>
    </row>
    <row r="231" s="545" customFormat="1" ht="24" customHeight="1" spans="1:24">
      <c r="A231" s="524" t="s">
        <v>479</v>
      </c>
      <c r="B231" s="586" t="s">
        <v>1058</v>
      </c>
      <c r="C231" s="586" t="s">
        <v>827</v>
      </c>
      <c r="D231" s="586">
        <v>2</v>
      </c>
      <c r="E231" s="586">
        <v>22</v>
      </c>
      <c r="F231" s="587">
        <v>2882</v>
      </c>
      <c r="G231" s="533">
        <f t="shared" si="87"/>
        <v>322000</v>
      </c>
      <c r="H231" s="533">
        <f t="shared" si="88"/>
        <v>210600</v>
      </c>
      <c r="I231" s="533">
        <v>180600</v>
      </c>
      <c r="J231" s="533">
        <v>7</v>
      </c>
      <c r="K231" s="533">
        <f t="shared" si="94"/>
        <v>30000</v>
      </c>
      <c r="L231" s="533">
        <f t="shared" si="89"/>
        <v>111400</v>
      </c>
      <c r="M231" s="533">
        <v>10000</v>
      </c>
      <c r="N231" s="588">
        <v>1920</v>
      </c>
      <c r="O231" s="533">
        <v>20000</v>
      </c>
      <c r="P231" s="533">
        <v>10000</v>
      </c>
      <c r="Q231" s="533">
        <v>12000</v>
      </c>
      <c r="R231" s="589"/>
      <c r="S231" s="589">
        <f t="shared" si="90"/>
        <v>16800</v>
      </c>
      <c r="T231" s="590">
        <v>40680</v>
      </c>
      <c r="U231" s="591">
        <v>14</v>
      </c>
      <c r="V231" s="592"/>
      <c r="X231" s="544"/>
    </row>
    <row r="232" s="545" customFormat="1" ht="24" customHeight="1" spans="1:24">
      <c r="A232" s="524" t="s">
        <v>479</v>
      </c>
      <c r="B232" s="586" t="s">
        <v>1059</v>
      </c>
      <c r="C232" s="586" t="s">
        <v>827</v>
      </c>
      <c r="D232" s="586">
        <v>1</v>
      </c>
      <c r="E232" s="586">
        <v>17</v>
      </c>
      <c r="F232" s="587">
        <v>2745</v>
      </c>
      <c r="G232" s="533">
        <f t="shared" si="87"/>
        <v>305120</v>
      </c>
      <c r="H232" s="533">
        <f t="shared" si="88"/>
        <v>210600</v>
      </c>
      <c r="I232" s="533">
        <v>180600</v>
      </c>
      <c r="J232" s="533">
        <v>7</v>
      </c>
      <c r="K232" s="533">
        <f t="shared" si="94"/>
        <v>30000</v>
      </c>
      <c r="L232" s="533">
        <f t="shared" si="89"/>
        <v>94520</v>
      </c>
      <c r="M232" s="533">
        <v>10000</v>
      </c>
      <c r="N232" s="588">
        <v>1920</v>
      </c>
      <c r="O232" s="533">
        <v>20000</v>
      </c>
      <c r="P232" s="533">
        <v>10000</v>
      </c>
      <c r="Q232" s="533">
        <v>7000</v>
      </c>
      <c r="R232" s="589"/>
      <c r="S232" s="589">
        <f t="shared" si="90"/>
        <v>16800</v>
      </c>
      <c r="T232" s="590">
        <v>28800</v>
      </c>
      <c r="U232" s="591">
        <v>11</v>
      </c>
      <c r="V232" s="592"/>
      <c r="X232" s="544"/>
    </row>
    <row r="233" s="545" customFormat="1" ht="24" customHeight="1" spans="1:24">
      <c r="A233" s="524" t="s">
        <v>479</v>
      </c>
      <c r="B233" s="586" t="s">
        <v>1060</v>
      </c>
      <c r="C233" s="586" t="s">
        <v>829</v>
      </c>
      <c r="D233" s="586">
        <v>3</v>
      </c>
      <c r="E233" s="586">
        <v>22</v>
      </c>
      <c r="F233" s="587">
        <v>2600</v>
      </c>
      <c r="G233" s="533">
        <f t="shared" si="87"/>
        <v>354520</v>
      </c>
      <c r="H233" s="533">
        <f t="shared" si="88"/>
        <v>210600</v>
      </c>
      <c r="I233" s="533">
        <v>180600</v>
      </c>
      <c r="J233" s="533">
        <v>7</v>
      </c>
      <c r="K233" s="533">
        <f t="shared" si="94"/>
        <v>30000</v>
      </c>
      <c r="L233" s="533">
        <f t="shared" si="89"/>
        <v>143920</v>
      </c>
      <c r="M233" s="533">
        <v>10000</v>
      </c>
      <c r="N233" s="588">
        <v>1920</v>
      </c>
      <c r="O233" s="533">
        <v>20000</v>
      </c>
      <c r="P233" s="533">
        <v>10000</v>
      </c>
      <c r="Q233" s="533">
        <v>22800</v>
      </c>
      <c r="R233" s="589"/>
      <c r="S233" s="589">
        <f t="shared" si="90"/>
        <v>16800</v>
      </c>
      <c r="T233" s="590">
        <v>62400</v>
      </c>
      <c r="U233" s="591">
        <v>19</v>
      </c>
      <c r="V233" s="592"/>
      <c r="X233" s="544"/>
    </row>
    <row r="234" s="545" customFormat="1" ht="24" customHeight="1" spans="1:24">
      <c r="A234" s="524" t="s">
        <v>479</v>
      </c>
      <c r="B234" s="586" t="s">
        <v>1061</v>
      </c>
      <c r="C234" s="586" t="s">
        <v>829</v>
      </c>
      <c r="D234" s="586">
        <v>3</v>
      </c>
      <c r="E234" s="586">
        <v>28</v>
      </c>
      <c r="F234" s="587">
        <v>3000</v>
      </c>
      <c r="G234" s="533">
        <f t="shared" si="87"/>
        <v>348620</v>
      </c>
      <c r="H234" s="533">
        <f t="shared" si="88"/>
        <v>210600</v>
      </c>
      <c r="I234" s="533">
        <v>180600</v>
      </c>
      <c r="J234" s="533">
        <v>7</v>
      </c>
      <c r="K234" s="533">
        <v>30000</v>
      </c>
      <c r="L234" s="533">
        <f t="shared" si="89"/>
        <v>138020</v>
      </c>
      <c r="M234" s="533">
        <v>10000</v>
      </c>
      <c r="N234" s="588">
        <v>1920</v>
      </c>
      <c r="O234" s="533">
        <v>20000</v>
      </c>
      <c r="P234" s="533">
        <v>10000</v>
      </c>
      <c r="Q234" s="533">
        <v>25300</v>
      </c>
      <c r="R234" s="589"/>
      <c r="S234" s="589">
        <f t="shared" si="90"/>
        <v>16800</v>
      </c>
      <c r="T234" s="590">
        <v>54000</v>
      </c>
      <c r="U234" s="591">
        <v>17</v>
      </c>
      <c r="V234" s="592"/>
      <c r="X234" s="544"/>
    </row>
    <row r="235" s="545" customFormat="1" ht="24" customHeight="1" spans="1:24">
      <c r="A235" s="524" t="s">
        <v>479</v>
      </c>
      <c r="B235" s="586" t="s">
        <v>1062</v>
      </c>
      <c r="C235" s="586" t="s">
        <v>829</v>
      </c>
      <c r="D235" s="586">
        <v>3</v>
      </c>
      <c r="E235" s="586">
        <v>27</v>
      </c>
      <c r="F235" s="587">
        <v>2300</v>
      </c>
      <c r="G235" s="533">
        <f t="shared" si="87"/>
        <v>309820</v>
      </c>
      <c r="H235" s="533">
        <f t="shared" si="88"/>
        <v>186600</v>
      </c>
      <c r="I235" s="533">
        <v>156600</v>
      </c>
      <c r="J235" s="533">
        <v>6</v>
      </c>
      <c r="K235" s="533">
        <f t="shared" ref="K235:K243" si="95">IF(F235&gt;=500,IF(AND(F235&gt;=3000),30000,30000),30000)</f>
        <v>30000</v>
      </c>
      <c r="L235" s="533">
        <f t="shared" si="89"/>
        <v>123220</v>
      </c>
      <c r="M235" s="533">
        <v>10000</v>
      </c>
      <c r="N235" s="588">
        <v>1920</v>
      </c>
      <c r="O235" s="533">
        <v>20000</v>
      </c>
      <c r="P235" s="533">
        <v>10000</v>
      </c>
      <c r="Q235" s="533">
        <v>26600</v>
      </c>
      <c r="R235" s="589">
        <v>1900</v>
      </c>
      <c r="S235" s="589">
        <f t="shared" si="90"/>
        <v>14400</v>
      </c>
      <c r="T235" s="590">
        <v>38400</v>
      </c>
      <c r="U235" s="591">
        <v>12</v>
      </c>
      <c r="V235" s="592"/>
      <c r="X235" s="544"/>
    </row>
    <row r="236" s="546" customFormat="1" ht="24" customHeight="1" spans="1:24">
      <c r="A236" s="513" t="s">
        <v>1063</v>
      </c>
      <c r="B236" s="585"/>
      <c r="C236" s="585"/>
      <c r="D236" s="585">
        <f t="shared" ref="D236:U236" si="96">SUM(D237:D258)</f>
        <v>36</v>
      </c>
      <c r="E236" s="585">
        <f t="shared" si="96"/>
        <v>299</v>
      </c>
      <c r="F236" s="585">
        <f t="shared" si="96"/>
        <v>35975</v>
      </c>
      <c r="G236" s="585">
        <f t="shared" si="96"/>
        <v>5698230</v>
      </c>
      <c r="H236" s="585">
        <f t="shared" si="96"/>
        <v>3611200</v>
      </c>
      <c r="I236" s="585">
        <f t="shared" si="96"/>
        <v>2941200</v>
      </c>
      <c r="J236" s="585">
        <f t="shared" si="96"/>
        <v>111</v>
      </c>
      <c r="K236" s="585">
        <f t="shared" si="96"/>
        <v>670000</v>
      </c>
      <c r="L236" s="585">
        <f t="shared" si="96"/>
        <v>2087030</v>
      </c>
      <c r="M236" s="585">
        <f t="shared" si="96"/>
        <v>220000</v>
      </c>
      <c r="N236" s="585">
        <f t="shared" si="96"/>
        <v>42240</v>
      </c>
      <c r="O236" s="585">
        <f t="shared" si="96"/>
        <v>440000</v>
      </c>
      <c r="P236" s="585">
        <f t="shared" si="96"/>
        <v>220000</v>
      </c>
      <c r="Q236" s="585">
        <f t="shared" si="96"/>
        <v>199300</v>
      </c>
      <c r="R236" s="595">
        <f t="shared" si="96"/>
        <v>41050</v>
      </c>
      <c r="S236" s="595">
        <f t="shared" si="96"/>
        <v>266400</v>
      </c>
      <c r="T236" s="595">
        <f t="shared" si="96"/>
        <v>658040</v>
      </c>
      <c r="U236" s="595">
        <f t="shared" si="96"/>
        <v>202</v>
      </c>
      <c r="V236" s="596"/>
      <c r="X236" s="544"/>
    </row>
    <row r="237" s="545" customFormat="1" ht="24" customHeight="1" spans="1:24">
      <c r="A237" s="524" t="s">
        <v>1064</v>
      </c>
      <c r="B237" s="586" t="s">
        <v>1065</v>
      </c>
      <c r="C237" s="586" t="s">
        <v>829</v>
      </c>
      <c r="D237" s="586">
        <v>1</v>
      </c>
      <c r="E237" s="586">
        <v>6</v>
      </c>
      <c r="F237" s="587">
        <v>1047</v>
      </c>
      <c r="G237" s="533">
        <f t="shared" ref="G237:G258" si="97">H237+L237</f>
        <v>237520</v>
      </c>
      <c r="H237" s="533">
        <f t="shared" ref="H237:H258" si="98">I237+K237</f>
        <v>162600</v>
      </c>
      <c r="I237" s="533">
        <v>132600</v>
      </c>
      <c r="J237" s="533">
        <v>5</v>
      </c>
      <c r="K237" s="533">
        <f t="shared" si="95"/>
        <v>30000</v>
      </c>
      <c r="L237" s="533">
        <f t="shared" ref="L237:L258" si="99">SUM(M237:T237)</f>
        <v>74920</v>
      </c>
      <c r="M237" s="533">
        <v>10000</v>
      </c>
      <c r="N237" s="588">
        <v>1920</v>
      </c>
      <c r="O237" s="533">
        <v>20000</v>
      </c>
      <c r="P237" s="533">
        <v>10000</v>
      </c>
      <c r="Q237" s="533">
        <v>1800</v>
      </c>
      <c r="R237" s="589"/>
      <c r="S237" s="589">
        <f t="shared" ref="S237:S258" si="100">J237*2400</f>
        <v>12000</v>
      </c>
      <c r="T237" s="590">
        <v>19200</v>
      </c>
      <c r="U237" s="591">
        <v>5</v>
      </c>
      <c r="V237" s="592"/>
      <c r="X237" s="544"/>
    </row>
    <row r="238" s="545" customFormat="1" ht="24" customHeight="1" spans="1:24">
      <c r="A238" s="524" t="s">
        <v>1064</v>
      </c>
      <c r="B238" s="586" t="s">
        <v>1066</v>
      </c>
      <c r="C238" s="586" t="s">
        <v>829</v>
      </c>
      <c r="D238" s="586">
        <v>2</v>
      </c>
      <c r="E238" s="586">
        <v>19</v>
      </c>
      <c r="F238" s="587">
        <v>2129</v>
      </c>
      <c r="G238" s="533">
        <f t="shared" si="97"/>
        <v>276720</v>
      </c>
      <c r="H238" s="533">
        <f t="shared" si="98"/>
        <v>162600</v>
      </c>
      <c r="I238" s="533">
        <v>132600</v>
      </c>
      <c r="J238" s="533">
        <v>5</v>
      </c>
      <c r="K238" s="533">
        <f t="shared" si="95"/>
        <v>30000</v>
      </c>
      <c r="L238" s="533">
        <f t="shared" si="99"/>
        <v>114120</v>
      </c>
      <c r="M238" s="533">
        <v>10000</v>
      </c>
      <c r="N238" s="588">
        <v>1920</v>
      </c>
      <c r="O238" s="533">
        <v>20000</v>
      </c>
      <c r="P238" s="533">
        <v>10000</v>
      </c>
      <c r="Q238" s="533">
        <v>13400</v>
      </c>
      <c r="R238" s="589"/>
      <c r="S238" s="589">
        <f t="shared" si="100"/>
        <v>12000</v>
      </c>
      <c r="T238" s="590">
        <v>46800</v>
      </c>
      <c r="U238" s="591">
        <v>14</v>
      </c>
      <c r="V238" s="592"/>
      <c r="X238" s="544"/>
    </row>
    <row r="239" s="545" customFormat="1" ht="24" customHeight="1" spans="1:24">
      <c r="A239" s="524" t="s">
        <v>1064</v>
      </c>
      <c r="B239" s="586" t="s">
        <v>1067</v>
      </c>
      <c r="C239" s="586" t="s">
        <v>827</v>
      </c>
      <c r="D239" s="586">
        <v>1</v>
      </c>
      <c r="E239" s="586">
        <v>12</v>
      </c>
      <c r="F239" s="587">
        <v>2073</v>
      </c>
      <c r="G239" s="533">
        <f t="shared" si="97"/>
        <v>243200</v>
      </c>
      <c r="H239" s="533">
        <f t="shared" si="98"/>
        <v>162600</v>
      </c>
      <c r="I239" s="533">
        <v>132600</v>
      </c>
      <c r="J239" s="533">
        <v>5</v>
      </c>
      <c r="K239" s="533">
        <f t="shared" si="95"/>
        <v>30000</v>
      </c>
      <c r="L239" s="533">
        <f t="shared" si="99"/>
        <v>80600</v>
      </c>
      <c r="M239" s="533">
        <v>10000</v>
      </c>
      <c r="N239" s="588">
        <v>1920</v>
      </c>
      <c r="O239" s="533">
        <v>20000</v>
      </c>
      <c r="P239" s="533">
        <v>10000</v>
      </c>
      <c r="Q239" s="533">
        <v>10000</v>
      </c>
      <c r="R239" s="589"/>
      <c r="S239" s="589">
        <f t="shared" si="100"/>
        <v>12000</v>
      </c>
      <c r="T239" s="590">
        <v>16680</v>
      </c>
      <c r="U239" s="591">
        <v>5</v>
      </c>
      <c r="V239" s="592"/>
      <c r="X239" s="544"/>
    </row>
    <row r="240" s="545" customFormat="1" ht="24" customHeight="1" spans="1:24">
      <c r="A240" s="524" t="s">
        <v>1064</v>
      </c>
      <c r="B240" s="586" t="s">
        <v>1068</v>
      </c>
      <c r="C240" s="586" t="s">
        <v>827</v>
      </c>
      <c r="D240" s="586">
        <v>1</v>
      </c>
      <c r="E240" s="586">
        <v>16</v>
      </c>
      <c r="F240" s="587">
        <v>2529</v>
      </c>
      <c r="G240" s="533">
        <f t="shared" si="97"/>
        <v>246820</v>
      </c>
      <c r="H240" s="533">
        <f t="shared" si="98"/>
        <v>162600</v>
      </c>
      <c r="I240" s="533">
        <v>132600</v>
      </c>
      <c r="J240" s="533">
        <v>5</v>
      </c>
      <c r="K240" s="533">
        <f t="shared" si="95"/>
        <v>30000</v>
      </c>
      <c r="L240" s="533">
        <f t="shared" si="99"/>
        <v>84220</v>
      </c>
      <c r="M240" s="533">
        <v>10000</v>
      </c>
      <c r="N240" s="588">
        <v>1920</v>
      </c>
      <c r="O240" s="533">
        <v>20000</v>
      </c>
      <c r="P240" s="533">
        <v>10000</v>
      </c>
      <c r="Q240" s="533">
        <v>8700</v>
      </c>
      <c r="R240" s="589"/>
      <c r="S240" s="589">
        <f t="shared" si="100"/>
        <v>12000</v>
      </c>
      <c r="T240" s="590">
        <v>21600</v>
      </c>
      <c r="U240" s="591">
        <v>5</v>
      </c>
      <c r="V240" s="592"/>
      <c r="X240" s="544"/>
    </row>
    <row r="241" s="545" customFormat="1" ht="24" customHeight="1" spans="1:24">
      <c r="A241" s="524" t="s">
        <v>1064</v>
      </c>
      <c r="B241" s="586" t="s">
        <v>1069</v>
      </c>
      <c r="C241" s="586" t="s">
        <v>827</v>
      </c>
      <c r="D241" s="586">
        <v>2</v>
      </c>
      <c r="E241" s="586">
        <v>10</v>
      </c>
      <c r="F241" s="587">
        <v>1028</v>
      </c>
      <c r="G241" s="533">
        <f t="shared" si="97"/>
        <v>206000</v>
      </c>
      <c r="H241" s="533">
        <f t="shared" si="98"/>
        <v>138600</v>
      </c>
      <c r="I241" s="533">
        <v>108600</v>
      </c>
      <c r="J241" s="533">
        <v>4</v>
      </c>
      <c r="K241" s="533">
        <f t="shared" si="95"/>
        <v>30000</v>
      </c>
      <c r="L241" s="533">
        <f t="shared" si="99"/>
        <v>67400</v>
      </c>
      <c r="M241" s="533">
        <v>10000</v>
      </c>
      <c r="N241" s="588">
        <v>1920</v>
      </c>
      <c r="O241" s="533">
        <v>20000</v>
      </c>
      <c r="P241" s="533">
        <v>10000</v>
      </c>
      <c r="Q241" s="533">
        <v>6200</v>
      </c>
      <c r="R241" s="589"/>
      <c r="S241" s="589">
        <f t="shared" si="100"/>
        <v>9600</v>
      </c>
      <c r="T241" s="590">
        <v>9680</v>
      </c>
      <c r="U241" s="591">
        <v>4</v>
      </c>
      <c r="V241" s="592"/>
      <c r="X241" s="544"/>
    </row>
    <row r="242" s="545" customFormat="1" ht="24" customHeight="1" spans="1:24">
      <c r="A242" s="524" t="s">
        <v>1064</v>
      </c>
      <c r="B242" s="586" t="s">
        <v>1070</v>
      </c>
      <c r="C242" s="586" t="s">
        <v>827</v>
      </c>
      <c r="D242" s="586">
        <v>2</v>
      </c>
      <c r="E242" s="586">
        <v>16</v>
      </c>
      <c r="F242" s="587">
        <v>2156</v>
      </c>
      <c r="G242" s="533">
        <f t="shared" si="97"/>
        <v>273370</v>
      </c>
      <c r="H242" s="533">
        <f t="shared" si="98"/>
        <v>162600</v>
      </c>
      <c r="I242" s="533">
        <v>132600</v>
      </c>
      <c r="J242" s="533">
        <v>5</v>
      </c>
      <c r="K242" s="533">
        <f t="shared" si="95"/>
        <v>30000</v>
      </c>
      <c r="L242" s="533">
        <f t="shared" si="99"/>
        <v>110770</v>
      </c>
      <c r="M242" s="533">
        <v>10000</v>
      </c>
      <c r="N242" s="588">
        <v>1920</v>
      </c>
      <c r="O242" s="533">
        <v>20000</v>
      </c>
      <c r="P242" s="533">
        <v>10000</v>
      </c>
      <c r="Q242" s="533">
        <v>14200</v>
      </c>
      <c r="R242" s="589">
        <v>1850</v>
      </c>
      <c r="S242" s="589">
        <f t="shared" si="100"/>
        <v>12000</v>
      </c>
      <c r="T242" s="590">
        <v>40800</v>
      </c>
      <c r="U242" s="591">
        <v>12</v>
      </c>
      <c r="V242" s="592"/>
      <c r="X242" s="544"/>
    </row>
    <row r="243" s="545" customFormat="1" ht="24" customHeight="1" spans="1:24">
      <c r="A243" s="524" t="s">
        <v>1064</v>
      </c>
      <c r="B243" s="586" t="s">
        <v>1071</v>
      </c>
      <c r="C243" s="586" t="s">
        <v>827</v>
      </c>
      <c r="D243" s="586">
        <v>1</v>
      </c>
      <c r="E243" s="586">
        <v>14</v>
      </c>
      <c r="F243" s="587">
        <v>1211</v>
      </c>
      <c r="G243" s="533">
        <f t="shared" si="97"/>
        <v>236220</v>
      </c>
      <c r="H243" s="533">
        <f t="shared" si="98"/>
        <v>162600</v>
      </c>
      <c r="I243" s="533">
        <v>132600</v>
      </c>
      <c r="J243" s="533">
        <v>5</v>
      </c>
      <c r="K243" s="533">
        <f t="shared" si="95"/>
        <v>30000</v>
      </c>
      <c r="L243" s="533">
        <f t="shared" si="99"/>
        <v>73620</v>
      </c>
      <c r="M243" s="533">
        <v>10000</v>
      </c>
      <c r="N243" s="588">
        <v>1920</v>
      </c>
      <c r="O243" s="533">
        <v>20000</v>
      </c>
      <c r="P243" s="533">
        <v>10000</v>
      </c>
      <c r="Q243" s="533">
        <v>5300</v>
      </c>
      <c r="R243" s="589"/>
      <c r="S243" s="589">
        <f t="shared" si="100"/>
        <v>12000</v>
      </c>
      <c r="T243" s="590">
        <v>14400</v>
      </c>
      <c r="U243" s="591">
        <v>5</v>
      </c>
      <c r="V243" s="592"/>
      <c r="X243" s="544"/>
    </row>
    <row r="244" s="545" customFormat="1" ht="24" customHeight="1" spans="1:24">
      <c r="A244" s="524" t="s">
        <v>1064</v>
      </c>
      <c r="B244" s="586" t="s">
        <v>1072</v>
      </c>
      <c r="C244" s="586" t="s">
        <v>827</v>
      </c>
      <c r="D244" s="586">
        <v>2</v>
      </c>
      <c r="E244" s="586">
        <v>19</v>
      </c>
      <c r="F244" s="587">
        <v>3461</v>
      </c>
      <c r="G244" s="533">
        <f t="shared" si="97"/>
        <v>332820</v>
      </c>
      <c r="H244" s="533">
        <f t="shared" si="98"/>
        <v>220600</v>
      </c>
      <c r="I244" s="533">
        <v>180600</v>
      </c>
      <c r="J244" s="533">
        <v>7</v>
      </c>
      <c r="K244" s="533">
        <f>IF(F244&gt;=500,IF(AND(F244&gt;=3000),40000,40000),40000)</f>
        <v>40000</v>
      </c>
      <c r="L244" s="533">
        <f t="shared" si="99"/>
        <v>112220</v>
      </c>
      <c r="M244" s="533">
        <v>10000</v>
      </c>
      <c r="N244" s="588">
        <v>1920</v>
      </c>
      <c r="O244" s="533">
        <v>20000</v>
      </c>
      <c r="P244" s="533">
        <v>10000</v>
      </c>
      <c r="Q244" s="533">
        <v>9500</v>
      </c>
      <c r="R244" s="589"/>
      <c r="S244" s="589">
        <f t="shared" si="100"/>
        <v>16800</v>
      </c>
      <c r="T244" s="590">
        <v>44000</v>
      </c>
      <c r="U244" s="591">
        <v>15</v>
      </c>
      <c r="V244" s="592"/>
      <c r="X244" s="544"/>
    </row>
    <row r="245" s="545" customFormat="1" ht="24" customHeight="1" spans="1:24">
      <c r="A245" s="524" t="s">
        <v>1064</v>
      </c>
      <c r="B245" s="586" t="s">
        <v>1073</v>
      </c>
      <c r="C245" s="586" t="s">
        <v>827</v>
      </c>
      <c r="D245" s="586">
        <v>1</v>
      </c>
      <c r="E245" s="586">
        <v>15</v>
      </c>
      <c r="F245" s="587">
        <v>1720</v>
      </c>
      <c r="G245" s="533">
        <f t="shared" si="97"/>
        <v>235220</v>
      </c>
      <c r="H245" s="533">
        <f t="shared" si="98"/>
        <v>162600</v>
      </c>
      <c r="I245" s="533">
        <v>132600</v>
      </c>
      <c r="J245" s="533">
        <v>5</v>
      </c>
      <c r="K245" s="533">
        <f t="shared" ref="K245:K258" si="101">IF(F245&gt;=500,IF(AND(F245&gt;=3000),30000,30000),30000)</f>
        <v>30000</v>
      </c>
      <c r="L245" s="533">
        <f t="shared" si="99"/>
        <v>72620</v>
      </c>
      <c r="M245" s="533">
        <v>10000</v>
      </c>
      <c r="N245" s="588">
        <v>1920</v>
      </c>
      <c r="O245" s="533">
        <v>20000</v>
      </c>
      <c r="P245" s="533">
        <v>10000</v>
      </c>
      <c r="Q245" s="533">
        <v>6700</v>
      </c>
      <c r="R245" s="589"/>
      <c r="S245" s="589">
        <f t="shared" si="100"/>
        <v>12000</v>
      </c>
      <c r="T245" s="590">
        <v>12000</v>
      </c>
      <c r="U245" s="591">
        <v>4</v>
      </c>
      <c r="V245" s="592"/>
      <c r="X245" s="544"/>
    </row>
    <row r="246" s="545" customFormat="1" ht="24" customHeight="1" spans="1:24">
      <c r="A246" s="524" t="s">
        <v>1064</v>
      </c>
      <c r="B246" s="586" t="s">
        <v>1074</v>
      </c>
      <c r="C246" s="586" t="s">
        <v>827</v>
      </c>
      <c r="D246" s="586">
        <v>1</v>
      </c>
      <c r="E246" s="586">
        <v>7</v>
      </c>
      <c r="F246" s="587">
        <v>824</v>
      </c>
      <c r="G246" s="533">
        <f t="shared" si="97"/>
        <v>223270</v>
      </c>
      <c r="H246" s="533">
        <f t="shared" si="98"/>
        <v>138600</v>
      </c>
      <c r="I246" s="533">
        <v>108600</v>
      </c>
      <c r="J246" s="533">
        <v>4</v>
      </c>
      <c r="K246" s="533">
        <f t="shared" si="101"/>
        <v>30000</v>
      </c>
      <c r="L246" s="533">
        <f t="shared" si="99"/>
        <v>84670</v>
      </c>
      <c r="M246" s="533">
        <v>10000</v>
      </c>
      <c r="N246" s="588">
        <v>1920</v>
      </c>
      <c r="O246" s="533">
        <v>20000</v>
      </c>
      <c r="P246" s="533">
        <v>10000</v>
      </c>
      <c r="Q246" s="533">
        <v>1600</v>
      </c>
      <c r="R246" s="589">
        <v>9950</v>
      </c>
      <c r="S246" s="589">
        <f t="shared" si="100"/>
        <v>9600</v>
      </c>
      <c r="T246" s="590">
        <v>21600</v>
      </c>
      <c r="U246" s="591">
        <v>6</v>
      </c>
      <c r="V246" s="592"/>
      <c r="X246" s="544"/>
    </row>
    <row r="247" s="545" customFormat="1" ht="24" customHeight="1" spans="1:24">
      <c r="A247" s="524" t="s">
        <v>1064</v>
      </c>
      <c r="B247" s="586" t="s">
        <v>1075</v>
      </c>
      <c r="C247" s="586" t="s">
        <v>827</v>
      </c>
      <c r="D247" s="586">
        <v>2</v>
      </c>
      <c r="E247" s="586">
        <v>15</v>
      </c>
      <c r="F247" s="587">
        <v>1571</v>
      </c>
      <c r="G247" s="533">
        <f t="shared" si="97"/>
        <v>261920</v>
      </c>
      <c r="H247" s="533">
        <f t="shared" si="98"/>
        <v>162600</v>
      </c>
      <c r="I247" s="533">
        <v>132600</v>
      </c>
      <c r="J247" s="533">
        <v>5</v>
      </c>
      <c r="K247" s="533">
        <f t="shared" si="101"/>
        <v>30000</v>
      </c>
      <c r="L247" s="533">
        <f t="shared" si="99"/>
        <v>99320</v>
      </c>
      <c r="M247" s="533">
        <v>10000</v>
      </c>
      <c r="N247" s="588">
        <v>1920</v>
      </c>
      <c r="O247" s="533">
        <v>20000</v>
      </c>
      <c r="P247" s="533">
        <v>10000</v>
      </c>
      <c r="Q247" s="533">
        <v>8600</v>
      </c>
      <c r="R247" s="589">
        <v>3200</v>
      </c>
      <c r="S247" s="589">
        <f t="shared" si="100"/>
        <v>12000</v>
      </c>
      <c r="T247" s="590">
        <v>33600</v>
      </c>
      <c r="U247" s="591">
        <v>9</v>
      </c>
      <c r="V247" s="592"/>
      <c r="X247" s="544"/>
    </row>
    <row r="248" s="545" customFormat="1" ht="24" customHeight="1" spans="1:24">
      <c r="A248" s="524" t="s">
        <v>1064</v>
      </c>
      <c r="B248" s="586" t="s">
        <v>1076</v>
      </c>
      <c r="C248" s="586" t="s">
        <v>827</v>
      </c>
      <c r="D248" s="586">
        <v>1</v>
      </c>
      <c r="E248" s="586">
        <v>7</v>
      </c>
      <c r="F248" s="587">
        <v>1080</v>
      </c>
      <c r="G248" s="533">
        <f t="shared" si="97"/>
        <v>252120</v>
      </c>
      <c r="H248" s="533">
        <f t="shared" si="98"/>
        <v>162600</v>
      </c>
      <c r="I248" s="533">
        <v>132600</v>
      </c>
      <c r="J248" s="533">
        <v>5</v>
      </c>
      <c r="K248" s="533">
        <f t="shared" si="101"/>
        <v>30000</v>
      </c>
      <c r="L248" s="533">
        <f t="shared" si="99"/>
        <v>89520</v>
      </c>
      <c r="M248" s="533">
        <v>10000</v>
      </c>
      <c r="N248" s="588">
        <v>1920</v>
      </c>
      <c r="O248" s="533">
        <v>20000</v>
      </c>
      <c r="P248" s="533">
        <v>10000</v>
      </c>
      <c r="Q248" s="533">
        <v>2000</v>
      </c>
      <c r="R248" s="589"/>
      <c r="S248" s="589">
        <f t="shared" si="100"/>
        <v>12000</v>
      </c>
      <c r="T248" s="590">
        <v>33600</v>
      </c>
      <c r="U248" s="591">
        <v>8</v>
      </c>
      <c r="V248" s="592"/>
      <c r="X248" s="544"/>
    </row>
    <row r="249" s="545" customFormat="1" ht="24" customHeight="1" spans="1:24">
      <c r="A249" s="524" t="s">
        <v>1064</v>
      </c>
      <c r="B249" s="586" t="s">
        <v>1077</v>
      </c>
      <c r="C249" s="586" t="s">
        <v>829</v>
      </c>
      <c r="D249" s="586">
        <v>1</v>
      </c>
      <c r="E249" s="586">
        <v>10</v>
      </c>
      <c r="F249" s="587">
        <v>1186</v>
      </c>
      <c r="G249" s="533">
        <f t="shared" si="97"/>
        <v>248620</v>
      </c>
      <c r="H249" s="533">
        <f t="shared" si="98"/>
        <v>162600</v>
      </c>
      <c r="I249" s="533">
        <v>132600</v>
      </c>
      <c r="J249" s="533">
        <v>5</v>
      </c>
      <c r="K249" s="533">
        <f t="shared" si="101"/>
        <v>30000</v>
      </c>
      <c r="L249" s="533">
        <f t="shared" si="99"/>
        <v>86020</v>
      </c>
      <c r="M249" s="533">
        <v>10000</v>
      </c>
      <c r="N249" s="588">
        <v>1920</v>
      </c>
      <c r="O249" s="533">
        <v>20000</v>
      </c>
      <c r="P249" s="533">
        <v>10000</v>
      </c>
      <c r="Q249" s="533">
        <v>1700</v>
      </c>
      <c r="R249" s="589"/>
      <c r="S249" s="589">
        <f t="shared" si="100"/>
        <v>12000</v>
      </c>
      <c r="T249" s="590">
        <v>30400</v>
      </c>
      <c r="U249" s="591">
        <v>9</v>
      </c>
      <c r="V249" s="592"/>
      <c r="X249" s="544"/>
    </row>
    <row r="250" s="545" customFormat="1" ht="24" customHeight="1" spans="1:24">
      <c r="A250" s="524" t="s">
        <v>1064</v>
      </c>
      <c r="B250" s="586" t="s">
        <v>1078</v>
      </c>
      <c r="C250" s="586" t="s">
        <v>829</v>
      </c>
      <c r="D250" s="586">
        <v>1</v>
      </c>
      <c r="E250" s="586">
        <v>9</v>
      </c>
      <c r="F250" s="587">
        <v>1210</v>
      </c>
      <c r="G250" s="533">
        <f t="shared" si="97"/>
        <v>248020</v>
      </c>
      <c r="H250" s="533">
        <f t="shared" si="98"/>
        <v>162600</v>
      </c>
      <c r="I250" s="533">
        <v>132600</v>
      </c>
      <c r="J250" s="533">
        <v>5</v>
      </c>
      <c r="K250" s="533">
        <f t="shared" si="101"/>
        <v>30000</v>
      </c>
      <c r="L250" s="533">
        <f t="shared" si="99"/>
        <v>85420</v>
      </c>
      <c r="M250" s="533">
        <v>10000</v>
      </c>
      <c r="N250" s="588">
        <v>1920</v>
      </c>
      <c r="O250" s="533">
        <v>20000</v>
      </c>
      <c r="P250" s="533">
        <v>10000</v>
      </c>
      <c r="Q250" s="533">
        <v>2800</v>
      </c>
      <c r="R250" s="589">
        <v>9500</v>
      </c>
      <c r="S250" s="589">
        <f t="shared" si="100"/>
        <v>12000</v>
      </c>
      <c r="T250" s="590">
        <v>19200</v>
      </c>
      <c r="U250" s="591">
        <v>6</v>
      </c>
      <c r="V250" s="592"/>
      <c r="X250" s="544"/>
    </row>
    <row r="251" s="545" customFormat="1" ht="24" customHeight="1" spans="1:24">
      <c r="A251" s="524" t="s">
        <v>1064</v>
      </c>
      <c r="B251" s="586" t="s">
        <v>1079</v>
      </c>
      <c r="C251" s="586" t="s">
        <v>829</v>
      </c>
      <c r="D251" s="586">
        <v>5</v>
      </c>
      <c r="E251" s="586">
        <v>38</v>
      </c>
      <c r="F251" s="587">
        <v>2240</v>
      </c>
      <c r="G251" s="533">
        <f t="shared" si="97"/>
        <v>369400</v>
      </c>
      <c r="H251" s="533">
        <f t="shared" si="98"/>
        <v>186600</v>
      </c>
      <c r="I251" s="533">
        <v>156600</v>
      </c>
      <c r="J251" s="533">
        <v>6</v>
      </c>
      <c r="K251" s="533">
        <f t="shared" si="101"/>
        <v>30000</v>
      </c>
      <c r="L251" s="533">
        <f t="shared" si="99"/>
        <v>182800</v>
      </c>
      <c r="M251" s="533">
        <v>10000</v>
      </c>
      <c r="N251" s="588">
        <v>1920</v>
      </c>
      <c r="O251" s="533">
        <v>20000</v>
      </c>
      <c r="P251" s="533">
        <v>10000</v>
      </c>
      <c r="Q251" s="533">
        <v>54000</v>
      </c>
      <c r="R251" s="589">
        <v>13200</v>
      </c>
      <c r="S251" s="589">
        <f t="shared" si="100"/>
        <v>14400</v>
      </c>
      <c r="T251" s="590">
        <v>59280</v>
      </c>
      <c r="U251" s="591">
        <v>23</v>
      </c>
      <c r="V251" s="592"/>
      <c r="X251" s="544"/>
    </row>
    <row r="252" s="545" customFormat="1" ht="24" customHeight="1" spans="1:24">
      <c r="A252" s="524" t="s">
        <v>1064</v>
      </c>
      <c r="B252" s="586" t="s">
        <v>1080</v>
      </c>
      <c r="C252" s="586" t="s">
        <v>829</v>
      </c>
      <c r="D252" s="586">
        <v>2</v>
      </c>
      <c r="E252" s="586">
        <v>19</v>
      </c>
      <c r="F252" s="587">
        <v>2277</v>
      </c>
      <c r="G252" s="533">
        <f t="shared" si="97"/>
        <v>260320</v>
      </c>
      <c r="H252" s="533">
        <f t="shared" si="98"/>
        <v>162600</v>
      </c>
      <c r="I252" s="533">
        <v>132600</v>
      </c>
      <c r="J252" s="533">
        <v>5</v>
      </c>
      <c r="K252" s="533">
        <f t="shared" si="101"/>
        <v>30000</v>
      </c>
      <c r="L252" s="533">
        <f t="shared" si="99"/>
        <v>97720</v>
      </c>
      <c r="M252" s="533">
        <v>10000</v>
      </c>
      <c r="N252" s="588">
        <v>1920</v>
      </c>
      <c r="O252" s="533">
        <v>20000</v>
      </c>
      <c r="P252" s="533">
        <v>10000</v>
      </c>
      <c r="Q252" s="533">
        <v>15000</v>
      </c>
      <c r="R252" s="589"/>
      <c r="S252" s="589">
        <f t="shared" si="100"/>
        <v>12000</v>
      </c>
      <c r="T252" s="590">
        <v>28800</v>
      </c>
      <c r="U252" s="591">
        <v>9</v>
      </c>
      <c r="V252" s="592"/>
      <c r="X252" s="544"/>
    </row>
    <row r="253" s="545" customFormat="1" ht="24" customHeight="1" spans="1:24">
      <c r="A253" s="524" t="s">
        <v>1064</v>
      </c>
      <c r="B253" s="586" t="s">
        <v>1081</v>
      </c>
      <c r="C253" s="586" t="s">
        <v>827</v>
      </c>
      <c r="D253" s="586">
        <v>1</v>
      </c>
      <c r="E253" s="586">
        <v>7</v>
      </c>
      <c r="F253" s="587">
        <v>889</v>
      </c>
      <c r="G253" s="533">
        <f t="shared" si="97"/>
        <v>231120</v>
      </c>
      <c r="H253" s="533">
        <f t="shared" si="98"/>
        <v>162600</v>
      </c>
      <c r="I253" s="533">
        <v>132600</v>
      </c>
      <c r="J253" s="533">
        <v>5</v>
      </c>
      <c r="K253" s="533">
        <f t="shared" si="101"/>
        <v>30000</v>
      </c>
      <c r="L253" s="533">
        <f t="shared" si="99"/>
        <v>68520</v>
      </c>
      <c r="M253" s="533">
        <v>10000</v>
      </c>
      <c r="N253" s="588">
        <v>1920</v>
      </c>
      <c r="O253" s="533">
        <v>20000</v>
      </c>
      <c r="P253" s="533">
        <v>10000</v>
      </c>
      <c r="Q253" s="533">
        <v>5000</v>
      </c>
      <c r="R253" s="589"/>
      <c r="S253" s="589">
        <f t="shared" si="100"/>
        <v>12000</v>
      </c>
      <c r="T253" s="590">
        <v>9600</v>
      </c>
      <c r="U253" s="591">
        <v>3</v>
      </c>
      <c r="V253" s="592"/>
      <c r="X253" s="544"/>
    </row>
    <row r="254" s="545" customFormat="1" ht="24" customHeight="1" spans="1:24">
      <c r="A254" s="524" t="s">
        <v>1064</v>
      </c>
      <c r="B254" s="586" t="s">
        <v>1082</v>
      </c>
      <c r="C254" s="586" t="s">
        <v>829</v>
      </c>
      <c r="D254" s="586">
        <v>3</v>
      </c>
      <c r="E254" s="586">
        <v>17</v>
      </c>
      <c r="F254" s="587">
        <v>2107</v>
      </c>
      <c r="G254" s="533">
        <f t="shared" si="97"/>
        <v>287620</v>
      </c>
      <c r="H254" s="533">
        <f t="shared" si="98"/>
        <v>162600</v>
      </c>
      <c r="I254" s="533">
        <v>132600</v>
      </c>
      <c r="J254" s="533">
        <v>5</v>
      </c>
      <c r="K254" s="533">
        <f t="shared" si="101"/>
        <v>30000</v>
      </c>
      <c r="L254" s="533">
        <f t="shared" si="99"/>
        <v>125020</v>
      </c>
      <c r="M254" s="533">
        <v>10000</v>
      </c>
      <c r="N254" s="588">
        <v>1920</v>
      </c>
      <c r="O254" s="533">
        <v>20000</v>
      </c>
      <c r="P254" s="533">
        <v>10000</v>
      </c>
      <c r="Q254" s="533">
        <v>13500</v>
      </c>
      <c r="R254" s="589"/>
      <c r="S254" s="589">
        <f t="shared" si="100"/>
        <v>12000</v>
      </c>
      <c r="T254" s="590">
        <v>57600</v>
      </c>
      <c r="U254" s="591">
        <v>17</v>
      </c>
      <c r="V254" s="592"/>
      <c r="X254" s="544"/>
    </row>
    <row r="255" s="545" customFormat="1" ht="24" customHeight="1" spans="1:24">
      <c r="A255" s="524" t="s">
        <v>1064</v>
      </c>
      <c r="B255" s="586" t="s">
        <v>1083</v>
      </c>
      <c r="C255" s="586" t="s">
        <v>827</v>
      </c>
      <c r="D255" s="586">
        <v>1</v>
      </c>
      <c r="E255" s="586">
        <v>8</v>
      </c>
      <c r="F255" s="587">
        <v>1089</v>
      </c>
      <c r="G255" s="533">
        <f t="shared" si="97"/>
        <v>232520</v>
      </c>
      <c r="H255" s="533">
        <f t="shared" si="98"/>
        <v>162600</v>
      </c>
      <c r="I255" s="533">
        <v>132600</v>
      </c>
      <c r="J255" s="533">
        <v>5</v>
      </c>
      <c r="K255" s="533">
        <f t="shared" si="101"/>
        <v>30000</v>
      </c>
      <c r="L255" s="533">
        <f t="shared" si="99"/>
        <v>69920</v>
      </c>
      <c r="M255" s="533">
        <v>10000</v>
      </c>
      <c r="N255" s="588">
        <v>1920</v>
      </c>
      <c r="O255" s="533">
        <v>20000</v>
      </c>
      <c r="P255" s="533">
        <v>10000</v>
      </c>
      <c r="Q255" s="533">
        <v>0</v>
      </c>
      <c r="R255" s="589"/>
      <c r="S255" s="589">
        <f t="shared" si="100"/>
        <v>12000</v>
      </c>
      <c r="T255" s="590">
        <v>16000</v>
      </c>
      <c r="U255" s="591">
        <v>4</v>
      </c>
      <c r="V255" s="592"/>
      <c r="X255" s="544"/>
    </row>
    <row r="256" s="545" customFormat="1" ht="24" customHeight="1" spans="1:24">
      <c r="A256" s="524" t="s">
        <v>1064</v>
      </c>
      <c r="B256" s="586" t="s">
        <v>1084</v>
      </c>
      <c r="C256" s="586" t="s">
        <v>829</v>
      </c>
      <c r="D256" s="586">
        <v>3</v>
      </c>
      <c r="E256" s="586">
        <v>18</v>
      </c>
      <c r="F256" s="587">
        <v>2462</v>
      </c>
      <c r="G256" s="533">
        <f t="shared" si="97"/>
        <v>298420</v>
      </c>
      <c r="H256" s="533">
        <f t="shared" si="98"/>
        <v>162600</v>
      </c>
      <c r="I256" s="533">
        <v>132600</v>
      </c>
      <c r="J256" s="533">
        <v>5</v>
      </c>
      <c r="K256" s="533">
        <f t="shared" si="101"/>
        <v>30000</v>
      </c>
      <c r="L256" s="533">
        <f t="shared" si="99"/>
        <v>135820</v>
      </c>
      <c r="M256" s="533">
        <v>10000</v>
      </c>
      <c r="N256" s="588">
        <v>1920</v>
      </c>
      <c r="O256" s="533">
        <v>20000</v>
      </c>
      <c r="P256" s="533">
        <v>10000</v>
      </c>
      <c r="Q256" s="533">
        <v>11500</v>
      </c>
      <c r="R256" s="589"/>
      <c r="S256" s="589">
        <f t="shared" si="100"/>
        <v>12000</v>
      </c>
      <c r="T256" s="590">
        <v>70400</v>
      </c>
      <c r="U256" s="591">
        <v>22</v>
      </c>
      <c r="V256" s="592"/>
      <c r="X256" s="544"/>
    </row>
    <row r="257" s="545" customFormat="1" ht="24" customHeight="1" spans="1:24">
      <c r="A257" s="524" t="s">
        <v>1064</v>
      </c>
      <c r="B257" s="586" t="s">
        <v>1085</v>
      </c>
      <c r="C257" s="586" t="s">
        <v>827</v>
      </c>
      <c r="D257" s="586">
        <v>1</v>
      </c>
      <c r="E257" s="586">
        <v>9</v>
      </c>
      <c r="F257" s="587">
        <v>945</v>
      </c>
      <c r="G257" s="533">
        <f t="shared" si="97"/>
        <v>244520</v>
      </c>
      <c r="H257" s="533">
        <f t="shared" si="98"/>
        <v>162600</v>
      </c>
      <c r="I257" s="533">
        <v>132600</v>
      </c>
      <c r="J257" s="533">
        <v>5</v>
      </c>
      <c r="K257" s="533">
        <f t="shared" si="101"/>
        <v>30000</v>
      </c>
      <c r="L257" s="533">
        <f t="shared" si="99"/>
        <v>81920</v>
      </c>
      <c r="M257" s="533">
        <v>10000</v>
      </c>
      <c r="N257" s="588">
        <v>1920</v>
      </c>
      <c r="O257" s="533">
        <v>20000</v>
      </c>
      <c r="P257" s="533">
        <v>10000</v>
      </c>
      <c r="Q257" s="533">
        <v>4000</v>
      </c>
      <c r="R257" s="589"/>
      <c r="S257" s="589">
        <f t="shared" si="100"/>
        <v>12000</v>
      </c>
      <c r="T257" s="590">
        <v>24000</v>
      </c>
      <c r="U257" s="591">
        <v>8</v>
      </c>
      <c r="V257" s="592"/>
      <c r="X257" s="544"/>
    </row>
    <row r="258" s="547" customFormat="1" ht="24" customHeight="1" spans="1:24">
      <c r="A258" s="524" t="s">
        <v>1064</v>
      </c>
      <c r="B258" s="586" t="s">
        <v>1086</v>
      </c>
      <c r="C258" s="586" t="s">
        <v>827</v>
      </c>
      <c r="D258" s="586">
        <v>1</v>
      </c>
      <c r="E258" s="586">
        <v>8</v>
      </c>
      <c r="F258" s="587">
        <v>741</v>
      </c>
      <c r="G258" s="533">
        <f t="shared" si="97"/>
        <v>252470</v>
      </c>
      <c r="H258" s="533">
        <f t="shared" si="98"/>
        <v>162600</v>
      </c>
      <c r="I258" s="533">
        <v>132600</v>
      </c>
      <c r="J258" s="533">
        <v>5</v>
      </c>
      <c r="K258" s="533">
        <f t="shared" si="101"/>
        <v>30000</v>
      </c>
      <c r="L258" s="533">
        <f t="shared" si="99"/>
        <v>89870</v>
      </c>
      <c r="M258" s="533">
        <v>10000</v>
      </c>
      <c r="N258" s="588">
        <v>1920</v>
      </c>
      <c r="O258" s="533">
        <v>20000</v>
      </c>
      <c r="P258" s="533">
        <v>10000</v>
      </c>
      <c r="Q258" s="533">
        <v>3800</v>
      </c>
      <c r="R258" s="589">
        <v>3350</v>
      </c>
      <c r="S258" s="589">
        <f t="shared" si="100"/>
        <v>12000</v>
      </c>
      <c r="T258" s="590">
        <v>28800</v>
      </c>
      <c r="U258" s="591">
        <v>9</v>
      </c>
      <c r="V258" s="592"/>
      <c r="X258" s="544"/>
    </row>
    <row r="259" s="546" customFormat="1" ht="24" customHeight="1" spans="1:24">
      <c r="A259" s="513" t="s">
        <v>1087</v>
      </c>
      <c r="B259" s="585"/>
      <c r="C259" s="585"/>
      <c r="D259" s="585">
        <f t="shared" ref="D259:U259" si="102">SUM(D260:D273)</f>
        <v>23</v>
      </c>
      <c r="E259" s="585">
        <f t="shared" si="102"/>
        <v>285</v>
      </c>
      <c r="F259" s="585">
        <f t="shared" si="102"/>
        <v>39272</v>
      </c>
      <c r="G259" s="585">
        <f t="shared" si="102"/>
        <v>4163880</v>
      </c>
      <c r="H259" s="585">
        <f t="shared" si="102"/>
        <v>2546400</v>
      </c>
      <c r="I259" s="585">
        <f t="shared" si="102"/>
        <v>2096400</v>
      </c>
      <c r="J259" s="585">
        <f t="shared" si="102"/>
        <v>80</v>
      </c>
      <c r="K259" s="585">
        <f t="shared" si="102"/>
        <v>450000</v>
      </c>
      <c r="L259" s="585">
        <f t="shared" si="102"/>
        <v>1617480</v>
      </c>
      <c r="M259" s="585">
        <f t="shared" si="102"/>
        <v>140000</v>
      </c>
      <c r="N259" s="585">
        <f t="shared" si="102"/>
        <v>26880</v>
      </c>
      <c r="O259" s="585">
        <f t="shared" si="102"/>
        <v>280000</v>
      </c>
      <c r="P259" s="585">
        <f t="shared" si="102"/>
        <v>140000</v>
      </c>
      <c r="Q259" s="585">
        <f t="shared" si="102"/>
        <v>276500</v>
      </c>
      <c r="R259" s="595">
        <f t="shared" si="102"/>
        <v>2500</v>
      </c>
      <c r="S259" s="595">
        <f t="shared" si="102"/>
        <v>192000</v>
      </c>
      <c r="T259" s="595">
        <f t="shared" si="102"/>
        <v>559600</v>
      </c>
      <c r="U259" s="595">
        <f t="shared" si="102"/>
        <v>176</v>
      </c>
      <c r="V259" s="596"/>
      <c r="X259" s="544"/>
    </row>
    <row r="260" s="551" customFormat="1" ht="24" customHeight="1" spans="1:24">
      <c r="A260" s="524" t="s">
        <v>493</v>
      </c>
      <c r="B260" s="581" t="s">
        <v>1088</v>
      </c>
      <c r="C260" s="586" t="s">
        <v>827</v>
      </c>
      <c r="D260" s="581">
        <v>2</v>
      </c>
      <c r="E260" s="581">
        <v>19</v>
      </c>
      <c r="F260" s="527">
        <v>2431</v>
      </c>
      <c r="G260" s="533">
        <f t="shared" ref="G260:G273" si="103">H260+L260</f>
        <v>264120</v>
      </c>
      <c r="H260" s="533">
        <f t="shared" ref="H260:H273" si="104">I260+K260</f>
        <v>162600</v>
      </c>
      <c r="I260" s="533">
        <v>132600</v>
      </c>
      <c r="J260" s="533">
        <v>5</v>
      </c>
      <c r="K260" s="533">
        <f t="shared" ref="K260:K263" si="105">IF(F260&gt;=500,IF(AND(F260&gt;=3000),30000,30000),30000)</f>
        <v>30000</v>
      </c>
      <c r="L260" s="533">
        <f t="shared" ref="L260:L273" si="106">SUM(M260:T260)</f>
        <v>101520</v>
      </c>
      <c r="M260" s="533">
        <v>10000</v>
      </c>
      <c r="N260" s="588">
        <v>1920</v>
      </c>
      <c r="O260" s="533">
        <v>20000</v>
      </c>
      <c r="P260" s="533">
        <v>10000</v>
      </c>
      <c r="Q260" s="533">
        <v>15600</v>
      </c>
      <c r="R260" s="589"/>
      <c r="S260" s="589">
        <f t="shared" ref="S260:S273" si="107">J260*2400</f>
        <v>12000</v>
      </c>
      <c r="T260" s="590">
        <v>32000</v>
      </c>
      <c r="U260" s="591">
        <v>12</v>
      </c>
      <c r="V260" s="519"/>
      <c r="X260" s="544"/>
    </row>
    <row r="261" s="551" customFormat="1" ht="24" customHeight="1" spans="1:24">
      <c r="A261" s="524" t="s">
        <v>493</v>
      </c>
      <c r="B261" s="581" t="s">
        <v>1089</v>
      </c>
      <c r="C261" s="586" t="s">
        <v>829</v>
      </c>
      <c r="D261" s="581">
        <v>2</v>
      </c>
      <c r="E261" s="581">
        <v>29</v>
      </c>
      <c r="F261" s="527">
        <v>5324</v>
      </c>
      <c r="G261" s="533">
        <f t="shared" si="103"/>
        <v>370420</v>
      </c>
      <c r="H261" s="533">
        <f t="shared" si="104"/>
        <v>220600</v>
      </c>
      <c r="I261" s="533">
        <v>180600</v>
      </c>
      <c r="J261" s="533">
        <v>7</v>
      </c>
      <c r="K261" s="533">
        <f>IF(F261&gt;=500,IF(AND(F261&gt;=3000),40000,40000),40000)</f>
        <v>40000</v>
      </c>
      <c r="L261" s="533">
        <f t="shared" si="106"/>
        <v>149820</v>
      </c>
      <c r="M261" s="533">
        <v>10000</v>
      </c>
      <c r="N261" s="588">
        <v>1920</v>
      </c>
      <c r="O261" s="533">
        <v>20000</v>
      </c>
      <c r="P261" s="533">
        <v>10000</v>
      </c>
      <c r="Q261" s="533">
        <v>23900</v>
      </c>
      <c r="R261" s="589"/>
      <c r="S261" s="589">
        <f t="shared" si="107"/>
        <v>16800</v>
      </c>
      <c r="T261" s="590">
        <v>67200</v>
      </c>
      <c r="U261" s="591">
        <v>18</v>
      </c>
      <c r="V261" s="519"/>
      <c r="X261" s="544"/>
    </row>
    <row r="262" s="551" customFormat="1" ht="24" customHeight="1" spans="1:24">
      <c r="A262" s="524" t="s">
        <v>493</v>
      </c>
      <c r="B262" s="581" t="s">
        <v>1090</v>
      </c>
      <c r="C262" s="586" t="s">
        <v>827</v>
      </c>
      <c r="D262" s="581">
        <v>1</v>
      </c>
      <c r="E262" s="581">
        <v>16</v>
      </c>
      <c r="F262" s="527">
        <v>2480</v>
      </c>
      <c r="G262" s="533">
        <f t="shared" si="103"/>
        <v>271020</v>
      </c>
      <c r="H262" s="533">
        <f t="shared" si="104"/>
        <v>162600</v>
      </c>
      <c r="I262" s="533">
        <v>132600</v>
      </c>
      <c r="J262" s="533">
        <v>5</v>
      </c>
      <c r="K262" s="533">
        <f t="shared" si="105"/>
        <v>30000</v>
      </c>
      <c r="L262" s="533">
        <f t="shared" si="106"/>
        <v>108420</v>
      </c>
      <c r="M262" s="533">
        <v>10000</v>
      </c>
      <c r="N262" s="588">
        <v>1920</v>
      </c>
      <c r="O262" s="533">
        <v>20000</v>
      </c>
      <c r="P262" s="533">
        <v>10000</v>
      </c>
      <c r="Q262" s="533">
        <v>28100</v>
      </c>
      <c r="R262" s="589"/>
      <c r="S262" s="589">
        <f t="shared" si="107"/>
        <v>12000</v>
      </c>
      <c r="T262" s="590">
        <v>26400</v>
      </c>
      <c r="U262" s="591">
        <v>9</v>
      </c>
      <c r="V262" s="519"/>
      <c r="X262" s="544"/>
    </row>
    <row r="263" s="551" customFormat="1" ht="24" customHeight="1" spans="1:24">
      <c r="A263" s="524" t="s">
        <v>493</v>
      </c>
      <c r="B263" s="581" t="s">
        <v>1091</v>
      </c>
      <c r="C263" s="586" t="s">
        <v>827</v>
      </c>
      <c r="D263" s="581">
        <v>1</v>
      </c>
      <c r="E263" s="581">
        <v>18</v>
      </c>
      <c r="F263" s="527">
        <v>2780</v>
      </c>
      <c r="G263" s="533">
        <f t="shared" si="103"/>
        <v>248420</v>
      </c>
      <c r="H263" s="533">
        <f t="shared" si="104"/>
        <v>162600</v>
      </c>
      <c r="I263" s="533">
        <v>132600</v>
      </c>
      <c r="J263" s="533">
        <v>5</v>
      </c>
      <c r="K263" s="533">
        <f t="shared" si="105"/>
        <v>30000</v>
      </c>
      <c r="L263" s="533">
        <f t="shared" si="106"/>
        <v>85820</v>
      </c>
      <c r="M263" s="533">
        <v>10000</v>
      </c>
      <c r="N263" s="588">
        <v>1920</v>
      </c>
      <c r="O263" s="533">
        <v>20000</v>
      </c>
      <c r="P263" s="533">
        <v>10000</v>
      </c>
      <c r="Q263" s="533">
        <v>15100</v>
      </c>
      <c r="R263" s="589"/>
      <c r="S263" s="589">
        <f t="shared" si="107"/>
        <v>12000</v>
      </c>
      <c r="T263" s="590">
        <v>16800</v>
      </c>
      <c r="U263" s="591">
        <v>7</v>
      </c>
      <c r="V263" s="519"/>
      <c r="X263" s="544"/>
    </row>
    <row r="264" s="551" customFormat="1" ht="24" customHeight="1" spans="1:24">
      <c r="A264" s="524" t="s">
        <v>493</v>
      </c>
      <c r="B264" s="581" t="s">
        <v>1092</v>
      </c>
      <c r="C264" s="586" t="s">
        <v>827</v>
      </c>
      <c r="D264" s="581">
        <v>1</v>
      </c>
      <c r="E264" s="581">
        <v>16</v>
      </c>
      <c r="F264" s="527">
        <v>3165</v>
      </c>
      <c r="G264" s="533">
        <f t="shared" si="103"/>
        <v>313800</v>
      </c>
      <c r="H264" s="533">
        <f t="shared" si="104"/>
        <v>220600</v>
      </c>
      <c r="I264" s="533">
        <v>180600</v>
      </c>
      <c r="J264" s="533">
        <v>7</v>
      </c>
      <c r="K264" s="533">
        <f>IF(F264&gt;=500,IF(AND(F264&gt;=3000),40000,40000),40000)</f>
        <v>40000</v>
      </c>
      <c r="L264" s="533">
        <f t="shared" si="106"/>
        <v>93200</v>
      </c>
      <c r="M264" s="533">
        <v>10000</v>
      </c>
      <c r="N264" s="588">
        <v>1920</v>
      </c>
      <c r="O264" s="533">
        <v>20000</v>
      </c>
      <c r="P264" s="533">
        <v>10000</v>
      </c>
      <c r="Q264" s="533">
        <v>13600</v>
      </c>
      <c r="R264" s="589"/>
      <c r="S264" s="589">
        <f t="shared" si="107"/>
        <v>16800</v>
      </c>
      <c r="T264" s="590">
        <v>20880</v>
      </c>
      <c r="U264" s="591">
        <v>8</v>
      </c>
      <c r="V264" s="519"/>
      <c r="X264" s="544"/>
    </row>
    <row r="265" s="545" customFormat="1" ht="24" customHeight="1" spans="1:24">
      <c r="A265" s="524" t="s">
        <v>493</v>
      </c>
      <c r="B265" s="586" t="s">
        <v>1093</v>
      </c>
      <c r="C265" s="586" t="s">
        <v>827</v>
      </c>
      <c r="D265" s="586">
        <v>2</v>
      </c>
      <c r="E265" s="586">
        <v>18</v>
      </c>
      <c r="F265" s="587">
        <v>1976</v>
      </c>
      <c r="G265" s="533">
        <f t="shared" si="103"/>
        <v>279800</v>
      </c>
      <c r="H265" s="533">
        <f t="shared" si="104"/>
        <v>162600</v>
      </c>
      <c r="I265" s="533">
        <v>132600</v>
      </c>
      <c r="J265" s="533">
        <v>5</v>
      </c>
      <c r="K265" s="533">
        <f t="shared" ref="K265:K269" si="108">IF(F265&gt;=500,IF(AND(F265&gt;=3000),30000,30000),30000)</f>
        <v>30000</v>
      </c>
      <c r="L265" s="533">
        <f t="shared" si="106"/>
        <v>117200</v>
      </c>
      <c r="M265" s="533">
        <v>10000</v>
      </c>
      <c r="N265" s="588">
        <v>1920</v>
      </c>
      <c r="O265" s="533">
        <v>20000</v>
      </c>
      <c r="P265" s="533">
        <v>10000</v>
      </c>
      <c r="Q265" s="533">
        <v>32200</v>
      </c>
      <c r="R265" s="589"/>
      <c r="S265" s="589">
        <f t="shared" si="107"/>
        <v>12000</v>
      </c>
      <c r="T265" s="590">
        <v>31080</v>
      </c>
      <c r="U265" s="591">
        <v>10</v>
      </c>
      <c r="V265" s="592"/>
      <c r="X265" s="544"/>
    </row>
    <row r="266" s="545" customFormat="1" ht="24" customHeight="1" spans="1:24">
      <c r="A266" s="524" t="s">
        <v>493</v>
      </c>
      <c r="B266" s="586" t="s">
        <v>1094</v>
      </c>
      <c r="C266" s="586" t="s">
        <v>829</v>
      </c>
      <c r="D266" s="586">
        <v>1</v>
      </c>
      <c r="E266" s="586">
        <v>10</v>
      </c>
      <c r="F266" s="587">
        <v>933</v>
      </c>
      <c r="G266" s="533">
        <f t="shared" si="103"/>
        <v>248820</v>
      </c>
      <c r="H266" s="533">
        <f t="shared" si="104"/>
        <v>162600</v>
      </c>
      <c r="I266" s="533">
        <v>132600</v>
      </c>
      <c r="J266" s="533">
        <v>5</v>
      </c>
      <c r="K266" s="533">
        <f t="shared" si="108"/>
        <v>30000</v>
      </c>
      <c r="L266" s="533">
        <f t="shared" si="106"/>
        <v>86220</v>
      </c>
      <c r="M266" s="533">
        <v>10000</v>
      </c>
      <c r="N266" s="588">
        <v>1920</v>
      </c>
      <c r="O266" s="533">
        <v>20000</v>
      </c>
      <c r="P266" s="533">
        <v>10000</v>
      </c>
      <c r="Q266" s="533">
        <v>3500</v>
      </c>
      <c r="R266" s="589"/>
      <c r="S266" s="589">
        <f t="shared" si="107"/>
        <v>12000</v>
      </c>
      <c r="T266" s="590">
        <v>28800</v>
      </c>
      <c r="U266" s="591">
        <v>8</v>
      </c>
      <c r="V266" s="592"/>
      <c r="X266" s="544"/>
    </row>
    <row r="267" s="545" customFormat="1" ht="24" customHeight="1" spans="1:24">
      <c r="A267" s="524" t="s">
        <v>493</v>
      </c>
      <c r="B267" s="586" t="s">
        <v>1095</v>
      </c>
      <c r="C267" s="586" t="s">
        <v>829</v>
      </c>
      <c r="D267" s="586">
        <v>2</v>
      </c>
      <c r="E267" s="586">
        <v>24</v>
      </c>
      <c r="F267" s="587">
        <v>2336</v>
      </c>
      <c r="G267" s="533">
        <f t="shared" si="103"/>
        <v>280620</v>
      </c>
      <c r="H267" s="533">
        <f t="shared" si="104"/>
        <v>162600</v>
      </c>
      <c r="I267" s="533">
        <v>132600</v>
      </c>
      <c r="J267" s="533">
        <v>5</v>
      </c>
      <c r="K267" s="533">
        <f t="shared" si="108"/>
        <v>30000</v>
      </c>
      <c r="L267" s="533">
        <f t="shared" si="106"/>
        <v>118020</v>
      </c>
      <c r="M267" s="533">
        <v>10000</v>
      </c>
      <c r="N267" s="588">
        <v>1920</v>
      </c>
      <c r="O267" s="533">
        <v>20000</v>
      </c>
      <c r="P267" s="533">
        <v>10000</v>
      </c>
      <c r="Q267" s="533">
        <v>20000</v>
      </c>
      <c r="R267" s="589">
        <v>2500</v>
      </c>
      <c r="S267" s="589">
        <f t="shared" si="107"/>
        <v>12000</v>
      </c>
      <c r="T267" s="590">
        <v>41600</v>
      </c>
      <c r="U267" s="591">
        <v>12</v>
      </c>
      <c r="V267" s="592"/>
      <c r="X267" s="544"/>
    </row>
    <row r="268" s="545" customFormat="1" ht="24" customHeight="1" spans="1:24">
      <c r="A268" s="524" t="s">
        <v>493</v>
      </c>
      <c r="B268" s="586" t="s">
        <v>1096</v>
      </c>
      <c r="C268" s="586" t="s">
        <v>827</v>
      </c>
      <c r="D268" s="586">
        <v>3</v>
      </c>
      <c r="E268" s="586">
        <v>36</v>
      </c>
      <c r="F268" s="587">
        <v>2951</v>
      </c>
      <c r="G268" s="533">
        <f t="shared" si="103"/>
        <v>376520</v>
      </c>
      <c r="H268" s="533">
        <f t="shared" si="104"/>
        <v>210600</v>
      </c>
      <c r="I268" s="533">
        <v>180600</v>
      </c>
      <c r="J268" s="533">
        <v>7</v>
      </c>
      <c r="K268" s="533">
        <f t="shared" si="108"/>
        <v>30000</v>
      </c>
      <c r="L268" s="533">
        <f t="shared" si="106"/>
        <v>165920</v>
      </c>
      <c r="M268" s="533">
        <v>10000</v>
      </c>
      <c r="N268" s="588">
        <v>1920</v>
      </c>
      <c r="O268" s="533">
        <v>20000</v>
      </c>
      <c r="P268" s="533">
        <v>10000</v>
      </c>
      <c r="Q268" s="533">
        <v>39200</v>
      </c>
      <c r="R268" s="589"/>
      <c r="S268" s="589">
        <f t="shared" si="107"/>
        <v>16800</v>
      </c>
      <c r="T268" s="590">
        <v>68000</v>
      </c>
      <c r="U268" s="591">
        <v>18</v>
      </c>
      <c r="V268" s="592"/>
      <c r="X268" s="544"/>
    </row>
    <row r="269" s="545" customFormat="1" ht="24" customHeight="1" spans="1:24">
      <c r="A269" s="524" t="s">
        <v>493</v>
      </c>
      <c r="B269" s="586" t="s">
        <v>1097</v>
      </c>
      <c r="C269" s="586" t="s">
        <v>829</v>
      </c>
      <c r="D269" s="586">
        <v>2</v>
      </c>
      <c r="E269" s="586">
        <v>27</v>
      </c>
      <c r="F269" s="587">
        <v>2309</v>
      </c>
      <c r="G269" s="533">
        <f t="shared" si="103"/>
        <v>299000</v>
      </c>
      <c r="H269" s="533">
        <f t="shared" si="104"/>
        <v>162600</v>
      </c>
      <c r="I269" s="533">
        <v>132600</v>
      </c>
      <c r="J269" s="533">
        <v>5</v>
      </c>
      <c r="K269" s="533">
        <f t="shared" si="108"/>
        <v>30000</v>
      </c>
      <c r="L269" s="533">
        <f t="shared" si="106"/>
        <v>136400</v>
      </c>
      <c r="M269" s="533">
        <v>10000</v>
      </c>
      <c r="N269" s="588">
        <v>1920</v>
      </c>
      <c r="O269" s="533">
        <v>20000</v>
      </c>
      <c r="P269" s="533">
        <v>10000</v>
      </c>
      <c r="Q269" s="533">
        <v>27000</v>
      </c>
      <c r="R269" s="589"/>
      <c r="S269" s="589">
        <f t="shared" si="107"/>
        <v>12000</v>
      </c>
      <c r="T269" s="590">
        <v>55480</v>
      </c>
      <c r="U269" s="591">
        <v>17</v>
      </c>
      <c r="V269" s="592"/>
      <c r="X269" s="544"/>
    </row>
    <row r="270" s="545" customFormat="1" ht="24" customHeight="1" spans="1:24">
      <c r="A270" s="524" t="s">
        <v>493</v>
      </c>
      <c r="B270" s="586" t="s">
        <v>1098</v>
      </c>
      <c r="C270" s="586" t="s">
        <v>827</v>
      </c>
      <c r="D270" s="586">
        <v>3</v>
      </c>
      <c r="E270" s="586">
        <v>24</v>
      </c>
      <c r="F270" s="587">
        <v>4156</v>
      </c>
      <c r="G270" s="533">
        <f t="shared" si="103"/>
        <v>365520</v>
      </c>
      <c r="H270" s="533">
        <f t="shared" si="104"/>
        <v>220600</v>
      </c>
      <c r="I270" s="533">
        <v>180600</v>
      </c>
      <c r="J270" s="533">
        <v>7</v>
      </c>
      <c r="K270" s="533">
        <f>IF(F270&gt;=500,IF(AND(F270&gt;=3000),40000,40000),40000)</f>
        <v>40000</v>
      </c>
      <c r="L270" s="533">
        <f t="shared" si="106"/>
        <v>144920</v>
      </c>
      <c r="M270" s="533">
        <v>10000</v>
      </c>
      <c r="N270" s="588">
        <v>1920</v>
      </c>
      <c r="O270" s="533">
        <v>20000</v>
      </c>
      <c r="P270" s="533">
        <v>10000</v>
      </c>
      <c r="Q270" s="533">
        <v>17800</v>
      </c>
      <c r="R270" s="589"/>
      <c r="S270" s="589">
        <f t="shared" si="107"/>
        <v>16800</v>
      </c>
      <c r="T270" s="590">
        <v>68400</v>
      </c>
      <c r="U270" s="591">
        <v>23</v>
      </c>
      <c r="V270" s="592"/>
      <c r="X270" s="544"/>
    </row>
    <row r="271" s="545" customFormat="1" ht="24" customHeight="1" spans="1:24">
      <c r="A271" s="524" t="s">
        <v>493</v>
      </c>
      <c r="B271" s="586" t="s">
        <v>1099</v>
      </c>
      <c r="C271" s="586" t="s">
        <v>827</v>
      </c>
      <c r="D271" s="586">
        <v>1</v>
      </c>
      <c r="E271" s="586">
        <v>17</v>
      </c>
      <c r="F271" s="587">
        <v>2915</v>
      </c>
      <c r="G271" s="533">
        <f t="shared" si="103"/>
        <v>270820</v>
      </c>
      <c r="H271" s="533">
        <f t="shared" si="104"/>
        <v>162600</v>
      </c>
      <c r="I271" s="533">
        <v>132600</v>
      </c>
      <c r="J271" s="533">
        <v>5</v>
      </c>
      <c r="K271" s="533">
        <f t="shared" ref="K271:K273" si="109">IF(F271&gt;=500,IF(AND(F271&gt;=3000),30000,30000),30000)</f>
        <v>30000</v>
      </c>
      <c r="L271" s="533">
        <f t="shared" si="106"/>
        <v>108220</v>
      </c>
      <c r="M271" s="533">
        <v>10000</v>
      </c>
      <c r="N271" s="588">
        <v>1920</v>
      </c>
      <c r="O271" s="533">
        <v>20000</v>
      </c>
      <c r="P271" s="533">
        <v>10000</v>
      </c>
      <c r="Q271" s="533">
        <v>25500</v>
      </c>
      <c r="R271" s="589"/>
      <c r="S271" s="589">
        <f t="shared" si="107"/>
        <v>12000</v>
      </c>
      <c r="T271" s="590">
        <v>28800</v>
      </c>
      <c r="U271" s="591">
        <v>9</v>
      </c>
      <c r="V271" s="592"/>
      <c r="X271" s="544"/>
    </row>
    <row r="272" s="545" customFormat="1" ht="24" customHeight="1" spans="1:24">
      <c r="A272" s="524" t="s">
        <v>493</v>
      </c>
      <c r="B272" s="586" t="s">
        <v>1100</v>
      </c>
      <c r="C272" s="586" t="s">
        <v>827</v>
      </c>
      <c r="D272" s="586">
        <v>1</v>
      </c>
      <c r="E272" s="586">
        <v>18</v>
      </c>
      <c r="F272" s="587">
        <v>2955</v>
      </c>
      <c r="G272" s="533">
        <f t="shared" si="103"/>
        <v>310920</v>
      </c>
      <c r="H272" s="533">
        <f t="shared" si="104"/>
        <v>210600</v>
      </c>
      <c r="I272" s="533">
        <v>180600</v>
      </c>
      <c r="J272" s="533">
        <v>7</v>
      </c>
      <c r="K272" s="533">
        <f t="shared" si="109"/>
        <v>30000</v>
      </c>
      <c r="L272" s="533">
        <f t="shared" si="106"/>
        <v>100320</v>
      </c>
      <c r="M272" s="533">
        <v>10000</v>
      </c>
      <c r="N272" s="588">
        <v>1920</v>
      </c>
      <c r="O272" s="533">
        <v>20000</v>
      </c>
      <c r="P272" s="533">
        <v>10000</v>
      </c>
      <c r="Q272" s="533">
        <v>8000</v>
      </c>
      <c r="R272" s="589"/>
      <c r="S272" s="589">
        <f t="shared" si="107"/>
        <v>16800</v>
      </c>
      <c r="T272" s="590">
        <v>33600</v>
      </c>
      <c r="U272" s="591">
        <v>12</v>
      </c>
      <c r="V272" s="592"/>
      <c r="X272" s="544"/>
    </row>
    <row r="273" s="545" customFormat="1" ht="24" customHeight="1" spans="1:24">
      <c r="A273" s="524" t="s">
        <v>493</v>
      </c>
      <c r="B273" s="586" t="s">
        <v>1101</v>
      </c>
      <c r="C273" s="586" t="s">
        <v>827</v>
      </c>
      <c r="D273" s="586">
        <v>1</v>
      </c>
      <c r="E273" s="586">
        <v>13</v>
      </c>
      <c r="F273" s="587">
        <v>2561</v>
      </c>
      <c r="G273" s="533">
        <f t="shared" si="103"/>
        <v>264080</v>
      </c>
      <c r="H273" s="533">
        <f t="shared" si="104"/>
        <v>162600</v>
      </c>
      <c r="I273" s="533">
        <v>132600</v>
      </c>
      <c r="J273" s="533">
        <v>5</v>
      </c>
      <c r="K273" s="533">
        <f t="shared" si="109"/>
        <v>30000</v>
      </c>
      <c r="L273" s="533">
        <f t="shared" si="106"/>
        <v>101480</v>
      </c>
      <c r="M273" s="533">
        <v>10000</v>
      </c>
      <c r="N273" s="588">
        <v>1920</v>
      </c>
      <c r="O273" s="533">
        <v>20000</v>
      </c>
      <c r="P273" s="533">
        <v>10000</v>
      </c>
      <c r="Q273" s="533">
        <v>7000</v>
      </c>
      <c r="R273" s="589"/>
      <c r="S273" s="589">
        <f t="shared" si="107"/>
        <v>12000</v>
      </c>
      <c r="T273" s="590">
        <v>40560</v>
      </c>
      <c r="U273" s="591">
        <v>13</v>
      </c>
      <c r="V273" s="592"/>
      <c r="X273" s="544"/>
    </row>
    <row r="274" s="546" customFormat="1" ht="24" customHeight="1" spans="1:24">
      <c r="A274" s="513" t="s">
        <v>1102</v>
      </c>
      <c r="B274" s="585"/>
      <c r="C274" s="585"/>
      <c r="D274" s="585">
        <f t="shared" ref="D274:U274" si="110">SUM(D275:D278)</f>
        <v>10</v>
      </c>
      <c r="E274" s="585">
        <f t="shared" si="110"/>
        <v>117</v>
      </c>
      <c r="F274" s="585">
        <f t="shared" si="110"/>
        <v>10388</v>
      </c>
      <c r="G274" s="585">
        <f t="shared" si="110"/>
        <v>1315280</v>
      </c>
      <c r="H274" s="585">
        <f t="shared" si="110"/>
        <v>742400</v>
      </c>
      <c r="I274" s="585">
        <f t="shared" si="110"/>
        <v>602400</v>
      </c>
      <c r="J274" s="585">
        <f t="shared" si="110"/>
        <v>23</v>
      </c>
      <c r="K274" s="585">
        <f t="shared" si="110"/>
        <v>140000</v>
      </c>
      <c r="L274" s="585">
        <f t="shared" si="110"/>
        <v>572880</v>
      </c>
      <c r="M274" s="585">
        <f t="shared" si="110"/>
        <v>40000</v>
      </c>
      <c r="N274" s="585">
        <f t="shared" si="110"/>
        <v>7680</v>
      </c>
      <c r="O274" s="585">
        <f t="shared" si="110"/>
        <v>80000</v>
      </c>
      <c r="P274" s="585">
        <f t="shared" si="110"/>
        <v>40000</v>
      </c>
      <c r="Q274" s="585">
        <f t="shared" si="110"/>
        <v>122600</v>
      </c>
      <c r="R274" s="595">
        <f t="shared" si="110"/>
        <v>13800</v>
      </c>
      <c r="S274" s="595">
        <f t="shared" si="110"/>
        <v>55200</v>
      </c>
      <c r="T274" s="595">
        <f t="shared" si="110"/>
        <v>213600</v>
      </c>
      <c r="U274" s="595">
        <f t="shared" si="110"/>
        <v>70</v>
      </c>
      <c r="V274" s="596"/>
      <c r="X274" s="544"/>
    </row>
    <row r="275" s="551" customFormat="1" ht="24" customHeight="1" spans="1:24">
      <c r="A275" s="524" t="s">
        <v>1103</v>
      </c>
      <c r="B275" s="581" t="s">
        <v>1104</v>
      </c>
      <c r="C275" s="586" t="s">
        <v>829</v>
      </c>
      <c r="D275" s="581">
        <v>1</v>
      </c>
      <c r="E275" s="581">
        <v>10</v>
      </c>
      <c r="F275" s="527">
        <v>935</v>
      </c>
      <c r="G275" s="533">
        <f t="shared" ref="G275:G278" si="111">H275+L275</f>
        <v>220420</v>
      </c>
      <c r="H275" s="533">
        <f t="shared" ref="H275:H278" si="112">I275+K275</f>
        <v>138600</v>
      </c>
      <c r="I275" s="533">
        <v>108600</v>
      </c>
      <c r="J275" s="533">
        <v>4</v>
      </c>
      <c r="K275" s="533">
        <f t="shared" ref="K275:K282" si="113">IF(F275&gt;=500,IF(AND(F275&gt;=3000),30000,30000),30000)</f>
        <v>30000</v>
      </c>
      <c r="L275" s="533">
        <f t="shared" ref="L275:L278" si="114">SUM(M275:T275)</f>
        <v>81820</v>
      </c>
      <c r="M275" s="533">
        <v>10000</v>
      </c>
      <c r="N275" s="588">
        <v>1920</v>
      </c>
      <c r="O275" s="533">
        <v>20000</v>
      </c>
      <c r="P275" s="533">
        <v>10000</v>
      </c>
      <c r="Q275" s="533">
        <v>8900</v>
      </c>
      <c r="R275" s="589">
        <v>2200</v>
      </c>
      <c r="S275" s="589">
        <f t="shared" ref="S275:S278" si="115">J275*2400</f>
        <v>9600</v>
      </c>
      <c r="T275" s="590">
        <v>19200</v>
      </c>
      <c r="U275" s="591">
        <v>8</v>
      </c>
      <c r="V275" s="519"/>
      <c r="X275" s="544"/>
    </row>
    <row r="276" s="551" customFormat="1" ht="24" customHeight="1" spans="1:24">
      <c r="A276" s="524" t="s">
        <v>1103</v>
      </c>
      <c r="B276" s="524" t="s">
        <v>1105</v>
      </c>
      <c r="C276" s="586" t="s">
        <v>829</v>
      </c>
      <c r="D276" s="581">
        <v>2</v>
      </c>
      <c r="E276" s="581">
        <v>25</v>
      </c>
      <c r="F276" s="527">
        <v>2010</v>
      </c>
      <c r="G276" s="533">
        <f t="shared" si="111"/>
        <v>282220</v>
      </c>
      <c r="H276" s="533">
        <f t="shared" si="112"/>
        <v>162600</v>
      </c>
      <c r="I276" s="533">
        <v>132600</v>
      </c>
      <c r="J276" s="533">
        <v>5</v>
      </c>
      <c r="K276" s="533">
        <f t="shared" si="113"/>
        <v>30000</v>
      </c>
      <c r="L276" s="533">
        <f t="shared" si="114"/>
        <v>119620</v>
      </c>
      <c r="M276" s="533">
        <v>10000</v>
      </c>
      <c r="N276" s="588">
        <v>1920</v>
      </c>
      <c r="O276" s="533">
        <v>20000</v>
      </c>
      <c r="P276" s="533">
        <v>10000</v>
      </c>
      <c r="Q276" s="533">
        <v>23800</v>
      </c>
      <c r="R276" s="589">
        <v>5900</v>
      </c>
      <c r="S276" s="589">
        <f t="shared" si="115"/>
        <v>12000</v>
      </c>
      <c r="T276" s="590">
        <v>36000</v>
      </c>
      <c r="U276" s="591">
        <v>12</v>
      </c>
      <c r="V276" s="519"/>
      <c r="X276" s="544"/>
    </row>
    <row r="277" s="551" customFormat="1" ht="24" customHeight="1" spans="1:24">
      <c r="A277" s="524" t="s">
        <v>1103</v>
      </c>
      <c r="B277" s="581" t="s">
        <v>1106</v>
      </c>
      <c r="C277" s="586" t="s">
        <v>829</v>
      </c>
      <c r="D277" s="581">
        <v>4</v>
      </c>
      <c r="E277" s="581">
        <v>42</v>
      </c>
      <c r="F277" s="527">
        <v>3944</v>
      </c>
      <c r="G277" s="533">
        <f t="shared" si="111"/>
        <v>419220</v>
      </c>
      <c r="H277" s="533">
        <f t="shared" si="112"/>
        <v>220600</v>
      </c>
      <c r="I277" s="533">
        <v>180600</v>
      </c>
      <c r="J277" s="533">
        <v>7</v>
      </c>
      <c r="K277" s="533">
        <f>IF(F277&gt;=500,IF(AND(F277&gt;=3000),40000,40000),40000)</f>
        <v>40000</v>
      </c>
      <c r="L277" s="533">
        <f t="shared" si="114"/>
        <v>198620</v>
      </c>
      <c r="M277" s="533">
        <v>10000</v>
      </c>
      <c r="N277" s="588">
        <v>1920</v>
      </c>
      <c r="O277" s="533">
        <v>20000</v>
      </c>
      <c r="P277" s="533">
        <v>10000</v>
      </c>
      <c r="Q277" s="533">
        <v>45400</v>
      </c>
      <c r="R277" s="589">
        <v>5700</v>
      </c>
      <c r="S277" s="589">
        <f t="shared" si="115"/>
        <v>16800</v>
      </c>
      <c r="T277" s="590">
        <v>88800</v>
      </c>
      <c r="U277" s="591">
        <v>28</v>
      </c>
      <c r="V277" s="519"/>
      <c r="X277" s="544"/>
    </row>
    <row r="278" s="551" customFormat="1" ht="24" customHeight="1" spans="1:24">
      <c r="A278" s="524" t="s">
        <v>1103</v>
      </c>
      <c r="B278" s="581" t="s">
        <v>1107</v>
      </c>
      <c r="C278" s="586" t="s">
        <v>829</v>
      </c>
      <c r="D278" s="581">
        <v>3</v>
      </c>
      <c r="E278" s="581">
        <v>40</v>
      </c>
      <c r="F278" s="527">
        <v>3499</v>
      </c>
      <c r="G278" s="533">
        <f t="shared" si="111"/>
        <v>393420</v>
      </c>
      <c r="H278" s="533">
        <f t="shared" si="112"/>
        <v>220600</v>
      </c>
      <c r="I278" s="533">
        <v>180600</v>
      </c>
      <c r="J278" s="533">
        <v>7</v>
      </c>
      <c r="K278" s="533">
        <f>IF(F278&gt;=500,IF(AND(F278&gt;=3000),40000,40000),40000)</f>
        <v>40000</v>
      </c>
      <c r="L278" s="533">
        <f t="shared" si="114"/>
        <v>172820</v>
      </c>
      <c r="M278" s="533">
        <v>10000</v>
      </c>
      <c r="N278" s="588">
        <v>1920</v>
      </c>
      <c r="O278" s="533">
        <v>20000</v>
      </c>
      <c r="P278" s="533">
        <v>10000</v>
      </c>
      <c r="Q278" s="533">
        <v>44500</v>
      </c>
      <c r="R278" s="589"/>
      <c r="S278" s="589">
        <f t="shared" si="115"/>
        <v>16800</v>
      </c>
      <c r="T278" s="590">
        <v>69600</v>
      </c>
      <c r="U278" s="591">
        <v>22</v>
      </c>
      <c r="V278" s="519"/>
      <c r="X278" s="544"/>
    </row>
    <row r="279" s="552" customFormat="1" ht="24" customHeight="1" spans="1:24">
      <c r="A279" s="513" t="s">
        <v>1108</v>
      </c>
      <c r="B279" s="582"/>
      <c r="C279" s="585"/>
      <c r="D279" s="582">
        <f t="shared" ref="D279:U279" si="116">SUM(D280:D287)</f>
        <v>14</v>
      </c>
      <c r="E279" s="582">
        <f t="shared" si="116"/>
        <v>136</v>
      </c>
      <c r="F279" s="582">
        <f t="shared" si="116"/>
        <v>15938</v>
      </c>
      <c r="G279" s="582">
        <f t="shared" si="116"/>
        <v>2291150</v>
      </c>
      <c r="H279" s="582">
        <f t="shared" si="116"/>
        <v>1406800</v>
      </c>
      <c r="I279" s="582">
        <f t="shared" si="116"/>
        <v>1156800</v>
      </c>
      <c r="J279" s="582">
        <f t="shared" si="116"/>
        <v>44</v>
      </c>
      <c r="K279" s="582">
        <f t="shared" si="116"/>
        <v>250000</v>
      </c>
      <c r="L279" s="582">
        <f t="shared" si="116"/>
        <v>884350</v>
      </c>
      <c r="M279" s="582">
        <f t="shared" si="116"/>
        <v>80000</v>
      </c>
      <c r="N279" s="582">
        <f t="shared" si="116"/>
        <v>15360</v>
      </c>
      <c r="O279" s="582">
        <f t="shared" si="116"/>
        <v>160000</v>
      </c>
      <c r="P279" s="582">
        <f t="shared" si="116"/>
        <v>80000</v>
      </c>
      <c r="Q279" s="582">
        <f t="shared" si="116"/>
        <v>138000</v>
      </c>
      <c r="R279" s="583">
        <f t="shared" si="116"/>
        <v>11150</v>
      </c>
      <c r="S279" s="583">
        <f t="shared" si="116"/>
        <v>105600</v>
      </c>
      <c r="T279" s="583">
        <f t="shared" si="116"/>
        <v>294240</v>
      </c>
      <c r="U279" s="583">
        <f t="shared" si="116"/>
        <v>92</v>
      </c>
      <c r="V279" s="531"/>
      <c r="X279" s="544"/>
    </row>
    <row r="280" s="551" customFormat="1" ht="24" customHeight="1" spans="1:24">
      <c r="A280" s="524" t="s">
        <v>1109</v>
      </c>
      <c r="B280" s="524" t="s">
        <v>1110</v>
      </c>
      <c r="C280" s="586" t="s">
        <v>829</v>
      </c>
      <c r="D280" s="581">
        <v>2</v>
      </c>
      <c r="E280" s="581">
        <v>18</v>
      </c>
      <c r="F280" s="527">
        <v>1516</v>
      </c>
      <c r="G280" s="533">
        <f t="shared" ref="G280:G287" si="117">H280+L280</f>
        <v>270280</v>
      </c>
      <c r="H280" s="533">
        <f t="shared" ref="H280:H287" si="118">I280+K280</f>
        <v>162600</v>
      </c>
      <c r="I280" s="533">
        <v>132600</v>
      </c>
      <c r="J280" s="533">
        <v>5</v>
      </c>
      <c r="K280" s="533">
        <f t="shared" si="113"/>
        <v>30000</v>
      </c>
      <c r="L280" s="533">
        <f t="shared" ref="L280:L287" si="119">SUM(M280:T280)</f>
        <v>107680</v>
      </c>
      <c r="M280" s="533">
        <v>10000</v>
      </c>
      <c r="N280" s="588">
        <v>1920</v>
      </c>
      <c r="O280" s="533">
        <v>20000</v>
      </c>
      <c r="P280" s="533">
        <v>10000</v>
      </c>
      <c r="Q280" s="533">
        <v>10800</v>
      </c>
      <c r="R280" s="589"/>
      <c r="S280" s="589">
        <f t="shared" ref="S280:S287" si="120">J280*2400</f>
        <v>12000</v>
      </c>
      <c r="T280" s="590">
        <v>42960</v>
      </c>
      <c r="U280" s="591">
        <v>12</v>
      </c>
      <c r="V280" s="519"/>
      <c r="X280" s="544"/>
    </row>
    <row r="281" s="551" customFormat="1" ht="24" customHeight="1" spans="1:24">
      <c r="A281" s="524" t="s">
        <v>1109</v>
      </c>
      <c r="B281" s="581" t="s">
        <v>1111</v>
      </c>
      <c r="C281" s="586" t="s">
        <v>827</v>
      </c>
      <c r="D281" s="581">
        <v>1</v>
      </c>
      <c r="E281" s="581">
        <v>9</v>
      </c>
      <c r="F281" s="527">
        <v>1105</v>
      </c>
      <c r="G281" s="533">
        <f t="shared" si="117"/>
        <v>275320</v>
      </c>
      <c r="H281" s="533">
        <f t="shared" si="118"/>
        <v>162600</v>
      </c>
      <c r="I281" s="533">
        <v>132600</v>
      </c>
      <c r="J281" s="533">
        <v>5</v>
      </c>
      <c r="K281" s="533">
        <f t="shared" si="113"/>
        <v>30000</v>
      </c>
      <c r="L281" s="533">
        <f t="shared" si="119"/>
        <v>112720</v>
      </c>
      <c r="M281" s="533">
        <v>10000</v>
      </c>
      <c r="N281" s="588">
        <v>1920</v>
      </c>
      <c r="O281" s="533">
        <v>20000</v>
      </c>
      <c r="P281" s="533">
        <v>10000</v>
      </c>
      <c r="Q281" s="533">
        <v>30000</v>
      </c>
      <c r="R281" s="589"/>
      <c r="S281" s="589">
        <f t="shared" si="120"/>
        <v>12000</v>
      </c>
      <c r="T281" s="590">
        <v>28800</v>
      </c>
      <c r="U281" s="591">
        <v>8</v>
      </c>
      <c r="V281" s="519"/>
      <c r="X281" s="544"/>
    </row>
    <row r="282" s="551" customFormat="1" ht="24" customHeight="1" spans="1:24">
      <c r="A282" s="524" t="s">
        <v>1109</v>
      </c>
      <c r="B282" s="581" t="s">
        <v>1112</v>
      </c>
      <c r="C282" s="586" t="s">
        <v>827</v>
      </c>
      <c r="D282" s="581">
        <v>1</v>
      </c>
      <c r="E282" s="581">
        <v>15</v>
      </c>
      <c r="F282" s="527">
        <v>2618</v>
      </c>
      <c r="G282" s="533">
        <f t="shared" si="117"/>
        <v>271920</v>
      </c>
      <c r="H282" s="533">
        <f t="shared" si="118"/>
        <v>186600</v>
      </c>
      <c r="I282" s="533">
        <v>156600</v>
      </c>
      <c r="J282" s="533">
        <v>6</v>
      </c>
      <c r="K282" s="533">
        <f t="shared" si="113"/>
        <v>30000</v>
      </c>
      <c r="L282" s="533">
        <f t="shared" si="119"/>
        <v>85320</v>
      </c>
      <c r="M282" s="533">
        <v>10000</v>
      </c>
      <c r="N282" s="588">
        <v>1920</v>
      </c>
      <c r="O282" s="533">
        <v>20000</v>
      </c>
      <c r="P282" s="533">
        <v>10000</v>
      </c>
      <c r="Q282" s="533">
        <v>5000</v>
      </c>
      <c r="R282" s="589"/>
      <c r="S282" s="589">
        <f t="shared" si="120"/>
        <v>14400</v>
      </c>
      <c r="T282" s="590">
        <v>24000</v>
      </c>
      <c r="U282" s="591">
        <v>8</v>
      </c>
      <c r="V282" s="519"/>
      <c r="X282" s="544"/>
    </row>
    <row r="283" s="551" customFormat="1" ht="24" customHeight="1" spans="1:24">
      <c r="A283" s="524" t="s">
        <v>1109</v>
      </c>
      <c r="B283" s="524" t="s">
        <v>1113</v>
      </c>
      <c r="C283" s="586" t="s">
        <v>829</v>
      </c>
      <c r="D283" s="581">
        <v>4</v>
      </c>
      <c r="E283" s="581">
        <v>33</v>
      </c>
      <c r="F283" s="527">
        <v>3617</v>
      </c>
      <c r="G283" s="533">
        <f t="shared" si="117"/>
        <v>392780</v>
      </c>
      <c r="H283" s="533">
        <f t="shared" si="118"/>
        <v>220600</v>
      </c>
      <c r="I283" s="533">
        <v>180600</v>
      </c>
      <c r="J283" s="533">
        <v>7</v>
      </c>
      <c r="K283" s="533">
        <f>IF(F283&gt;=500,IF(AND(F283&gt;=3000),40000,40000),40000)</f>
        <v>40000</v>
      </c>
      <c r="L283" s="533">
        <f t="shared" si="119"/>
        <v>172180</v>
      </c>
      <c r="M283" s="533">
        <v>10000</v>
      </c>
      <c r="N283" s="588">
        <v>1920</v>
      </c>
      <c r="O283" s="533">
        <v>20000</v>
      </c>
      <c r="P283" s="533">
        <v>10000</v>
      </c>
      <c r="Q283" s="533">
        <v>36500</v>
      </c>
      <c r="R283" s="589">
        <v>10000</v>
      </c>
      <c r="S283" s="589">
        <f t="shared" si="120"/>
        <v>16800</v>
      </c>
      <c r="T283" s="590">
        <v>66960</v>
      </c>
      <c r="U283" s="591">
        <v>20</v>
      </c>
      <c r="V283" s="519"/>
      <c r="X283" s="544"/>
    </row>
    <row r="284" s="551" customFormat="1" ht="24" customHeight="1" spans="1:24">
      <c r="A284" s="524" t="s">
        <v>1109</v>
      </c>
      <c r="B284" s="581" t="s">
        <v>1114</v>
      </c>
      <c r="C284" s="586" t="s">
        <v>827</v>
      </c>
      <c r="D284" s="581">
        <v>1</v>
      </c>
      <c r="E284" s="581">
        <v>10</v>
      </c>
      <c r="F284" s="527">
        <v>1479</v>
      </c>
      <c r="G284" s="533">
        <f t="shared" si="117"/>
        <v>236320</v>
      </c>
      <c r="H284" s="533">
        <f t="shared" si="118"/>
        <v>162600</v>
      </c>
      <c r="I284" s="533">
        <v>132600</v>
      </c>
      <c r="J284" s="533">
        <v>5</v>
      </c>
      <c r="K284" s="533">
        <f t="shared" ref="K284:K287" si="121">IF(F284&gt;=500,IF(AND(F284&gt;=3000),30000,30000),30000)</f>
        <v>30000</v>
      </c>
      <c r="L284" s="533">
        <f t="shared" si="119"/>
        <v>73720</v>
      </c>
      <c r="M284" s="533">
        <v>10000</v>
      </c>
      <c r="N284" s="588">
        <v>1920</v>
      </c>
      <c r="O284" s="533">
        <v>20000</v>
      </c>
      <c r="P284" s="533">
        <v>10000</v>
      </c>
      <c r="Q284" s="533">
        <v>3000</v>
      </c>
      <c r="R284" s="589"/>
      <c r="S284" s="589">
        <f t="shared" si="120"/>
        <v>12000</v>
      </c>
      <c r="T284" s="590">
        <v>16800</v>
      </c>
      <c r="U284" s="591">
        <v>5</v>
      </c>
      <c r="V284" s="519"/>
      <c r="X284" s="544"/>
    </row>
    <row r="285" s="551" customFormat="1" ht="24" customHeight="1" spans="1:24">
      <c r="A285" s="524" t="s">
        <v>1109</v>
      </c>
      <c r="B285" s="524" t="s">
        <v>1115</v>
      </c>
      <c r="C285" s="586" t="s">
        <v>827</v>
      </c>
      <c r="D285" s="581">
        <v>2</v>
      </c>
      <c r="E285" s="581">
        <v>21</v>
      </c>
      <c r="F285" s="527">
        <v>1704</v>
      </c>
      <c r="G285" s="533">
        <f t="shared" si="117"/>
        <v>284280</v>
      </c>
      <c r="H285" s="533">
        <f t="shared" si="118"/>
        <v>162600</v>
      </c>
      <c r="I285" s="533">
        <v>132600</v>
      </c>
      <c r="J285" s="533">
        <v>5</v>
      </c>
      <c r="K285" s="533">
        <f t="shared" si="121"/>
        <v>30000</v>
      </c>
      <c r="L285" s="533">
        <f t="shared" si="119"/>
        <v>121680</v>
      </c>
      <c r="M285" s="533">
        <v>10000</v>
      </c>
      <c r="N285" s="588">
        <v>1920</v>
      </c>
      <c r="O285" s="533">
        <v>20000</v>
      </c>
      <c r="P285" s="533">
        <v>10000</v>
      </c>
      <c r="Q285" s="533">
        <v>20000</v>
      </c>
      <c r="R285" s="589"/>
      <c r="S285" s="589">
        <f t="shared" si="120"/>
        <v>12000</v>
      </c>
      <c r="T285" s="590">
        <v>47760</v>
      </c>
      <c r="U285" s="591">
        <v>16</v>
      </c>
      <c r="V285" s="519"/>
      <c r="X285" s="544"/>
    </row>
    <row r="286" s="551" customFormat="1" ht="24" customHeight="1" spans="1:24">
      <c r="A286" s="524" t="s">
        <v>1109</v>
      </c>
      <c r="B286" s="581" t="s">
        <v>1116</v>
      </c>
      <c r="C286" s="586" t="s">
        <v>829</v>
      </c>
      <c r="D286" s="581">
        <v>2</v>
      </c>
      <c r="E286" s="581">
        <v>19</v>
      </c>
      <c r="F286" s="527">
        <v>2094</v>
      </c>
      <c r="G286" s="533">
        <f t="shared" si="117"/>
        <v>317650</v>
      </c>
      <c r="H286" s="533">
        <f t="shared" si="118"/>
        <v>186600</v>
      </c>
      <c r="I286" s="533">
        <v>156600</v>
      </c>
      <c r="J286" s="533">
        <v>6</v>
      </c>
      <c r="K286" s="533">
        <f t="shared" si="121"/>
        <v>30000</v>
      </c>
      <c r="L286" s="533">
        <f t="shared" si="119"/>
        <v>131050</v>
      </c>
      <c r="M286" s="533">
        <v>10000</v>
      </c>
      <c r="N286" s="588">
        <v>1920</v>
      </c>
      <c r="O286" s="533">
        <v>20000</v>
      </c>
      <c r="P286" s="533">
        <v>10000</v>
      </c>
      <c r="Q286" s="533">
        <v>25700</v>
      </c>
      <c r="R286" s="589">
        <v>1150</v>
      </c>
      <c r="S286" s="589">
        <f t="shared" si="120"/>
        <v>14400</v>
      </c>
      <c r="T286" s="590">
        <v>47880</v>
      </c>
      <c r="U286" s="591">
        <v>16</v>
      </c>
      <c r="V286" s="519"/>
      <c r="X286" s="544"/>
    </row>
    <row r="287" s="545" customFormat="1" ht="24" customHeight="1" spans="1:24">
      <c r="A287" s="524" t="s">
        <v>1109</v>
      </c>
      <c r="B287" s="586" t="s">
        <v>1117</v>
      </c>
      <c r="C287" s="586" t="s">
        <v>829</v>
      </c>
      <c r="D287" s="586">
        <v>1</v>
      </c>
      <c r="E287" s="586">
        <v>11</v>
      </c>
      <c r="F287" s="587">
        <v>1805</v>
      </c>
      <c r="G287" s="533">
        <f t="shared" si="117"/>
        <v>242600</v>
      </c>
      <c r="H287" s="533">
        <f t="shared" si="118"/>
        <v>162600</v>
      </c>
      <c r="I287" s="533">
        <v>132600</v>
      </c>
      <c r="J287" s="533">
        <v>5</v>
      </c>
      <c r="K287" s="533">
        <f t="shared" si="121"/>
        <v>30000</v>
      </c>
      <c r="L287" s="533">
        <f t="shared" si="119"/>
        <v>80000</v>
      </c>
      <c r="M287" s="533">
        <v>10000</v>
      </c>
      <c r="N287" s="588">
        <v>1920</v>
      </c>
      <c r="O287" s="533">
        <v>20000</v>
      </c>
      <c r="P287" s="533">
        <v>10000</v>
      </c>
      <c r="Q287" s="533">
        <v>7000</v>
      </c>
      <c r="R287" s="589"/>
      <c r="S287" s="589">
        <f t="shared" si="120"/>
        <v>12000</v>
      </c>
      <c r="T287" s="590">
        <v>19080</v>
      </c>
      <c r="U287" s="591">
        <v>7</v>
      </c>
      <c r="V287" s="592"/>
      <c r="X287" s="544"/>
    </row>
    <row r="288" s="546" customFormat="1" ht="24" customHeight="1" spans="1:24">
      <c r="A288" s="513" t="s">
        <v>1118</v>
      </c>
      <c r="B288" s="585"/>
      <c r="C288" s="585"/>
      <c r="D288" s="585">
        <f t="shared" ref="D288:U288" si="122">SUM(D289:D297)</f>
        <v>16</v>
      </c>
      <c r="E288" s="585">
        <f t="shared" si="122"/>
        <v>159</v>
      </c>
      <c r="F288" s="585">
        <f t="shared" si="122"/>
        <v>18515</v>
      </c>
      <c r="G288" s="585">
        <f t="shared" si="122"/>
        <v>2589410</v>
      </c>
      <c r="H288" s="585">
        <f t="shared" si="122"/>
        <v>1545400</v>
      </c>
      <c r="I288" s="585">
        <f t="shared" si="122"/>
        <v>1265400</v>
      </c>
      <c r="J288" s="585">
        <f t="shared" si="122"/>
        <v>48</v>
      </c>
      <c r="K288" s="585">
        <f t="shared" si="122"/>
        <v>280000</v>
      </c>
      <c r="L288" s="585">
        <f t="shared" si="122"/>
        <v>1044010</v>
      </c>
      <c r="M288" s="585">
        <f t="shared" si="122"/>
        <v>90000</v>
      </c>
      <c r="N288" s="585">
        <f t="shared" si="122"/>
        <v>17280</v>
      </c>
      <c r="O288" s="585">
        <f t="shared" si="122"/>
        <v>180000</v>
      </c>
      <c r="P288" s="585">
        <f t="shared" si="122"/>
        <v>90000</v>
      </c>
      <c r="Q288" s="585">
        <f t="shared" si="122"/>
        <v>129400</v>
      </c>
      <c r="R288" s="595">
        <f t="shared" si="122"/>
        <v>15650</v>
      </c>
      <c r="S288" s="595">
        <f t="shared" si="122"/>
        <v>115200</v>
      </c>
      <c r="T288" s="595">
        <f t="shared" si="122"/>
        <v>406480</v>
      </c>
      <c r="U288" s="595">
        <f t="shared" si="122"/>
        <v>128</v>
      </c>
      <c r="V288" s="596"/>
      <c r="X288" s="544"/>
    </row>
    <row r="289" s="551" customFormat="1" ht="24" customHeight="1" spans="1:24">
      <c r="A289" s="524" t="s">
        <v>1119</v>
      </c>
      <c r="B289" s="581" t="s">
        <v>1120</v>
      </c>
      <c r="C289" s="586" t="s">
        <v>827</v>
      </c>
      <c r="D289" s="581">
        <v>1</v>
      </c>
      <c r="E289" s="581">
        <v>20</v>
      </c>
      <c r="F289" s="527">
        <v>1708</v>
      </c>
      <c r="G289" s="533">
        <f t="shared" ref="G289:G297" si="123">H289+L289</f>
        <v>255420</v>
      </c>
      <c r="H289" s="533">
        <f t="shared" ref="H289:H297" si="124">I289+K289</f>
        <v>162600</v>
      </c>
      <c r="I289" s="533">
        <v>132600</v>
      </c>
      <c r="J289" s="533">
        <v>5</v>
      </c>
      <c r="K289" s="533">
        <f t="shared" ref="K289:K292" si="125">IF(F289&gt;=500,IF(AND(F289&gt;=3000),30000,30000),30000)</f>
        <v>30000</v>
      </c>
      <c r="L289" s="533">
        <f t="shared" ref="L289:L297" si="126">SUM(M289:T289)</f>
        <v>92820</v>
      </c>
      <c r="M289" s="533">
        <v>10000</v>
      </c>
      <c r="N289" s="588">
        <v>1920</v>
      </c>
      <c r="O289" s="533">
        <v>20000</v>
      </c>
      <c r="P289" s="533">
        <v>10000</v>
      </c>
      <c r="Q289" s="533">
        <v>12500</v>
      </c>
      <c r="R289" s="589"/>
      <c r="S289" s="589">
        <f t="shared" ref="S289:S297" si="127">J289*2400</f>
        <v>12000</v>
      </c>
      <c r="T289" s="590">
        <v>26400</v>
      </c>
      <c r="U289" s="591">
        <v>9</v>
      </c>
      <c r="V289" s="519"/>
      <c r="X289" s="544"/>
    </row>
    <row r="290" s="551" customFormat="1" ht="24" customHeight="1" spans="1:24">
      <c r="A290" s="524" t="s">
        <v>1119</v>
      </c>
      <c r="B290" s="581" t="s">
        <v>1121</v>
      </c>
      <c r="C290" s="586" t="s">
        <v>827</v>
      </c>
      <c r="D290" s="581">
        <v>1</v>
      </c>
      <c r="E290" s="581">
        <v>12</v>
      </c>
      <c r="F290" s="527">
        <v>1311</v>
      </c>
      <c r="G290" s="533">
        <f t="shared" si="123"/>
        <v>249200</v>
      </c>
      <c r="H290" s="533">
        <f t="shared" si="124"/>
        <v>162600</v>
      </c>
      <c r="I290" s="533">
        <v>132600</v>
      </c>
      <c r="J290" s="533">
        <v>5</v>
      </c>
      <c r="K290" s="533">
        <f t="shared" si="125"/>
        <v>30000</v>
      </c>
      <c r="L290" s="533">
        <f t="shared" si="126"/>
        <v>86600</v>
      </c>
      <c r="M290" s="533">
        <v>10000</v>
      </c>
      <c r="N290" s="588">
        <v>1920</v>
      </c>
      <c r="O290" s="533">
        <v>20000</v>
      </c>
      <c r="P290" s="533">
        <v>10000</v>
      </c>
      <c r="Q290" s="533">
        <v>4800</v>
      </c>
      <c r="R290" s="589"/>
      <c r="S290" s="589">
        <f t="shared" si="127"/>
        <v>12000</v>
      </c>
      <c r="T290" s="590">
        <v>27880</v>
      </c>
      <c r="U290" s="591">
        <v>8</v>
      </c>
      <c r="V290" s="284" t="s">
        <v>1122</v>
      </c>
      <c r="W290" s="545"/>
      <c r="X290" s="544"/>
    </row>
    <row r="291" s="551" customFormat="1" ht="24" customHeight="1" spans="1:24">
      <c r="A291" s="524" t="s">
        <v>1119</v>
      </c>
      <c r="B291" s="581" t="s">
        <v>1123</v>
      </c>
      <c r="C291" s="586" t="s">
        <v>829</v>
      </c>
      <c r="D291" s="581">
        <v>2</v>
      </c>
      <c r="E291" s="581">
        <v>19</v>
      </c>
      <c r="F291" s="527">
        <v>2575</v>
      </c>
      <c r="G291" s="533">
        <f t="shared" si="123"/>
        <v>290650</v>
      </c>
      <c r="H291" s="533">
        <f t="shared" si="124"/>
        <v>162600</v>
      </c>
      <c r="I291" s="533">
        <v>132600</v>
      </c>
      <c r="J291" s="533">
        <v>5</v>
      </c>
      <c r="K291" s="533">
        <f t="shared" si="125"/>
        <v>30000</v>
      </c>
      <c r="L291" s="533">
        <f t="shared" si="126"/>
        <v>128050</v>
      </c>
      <c r="M291" s="533">
        <v>10000</v>
      </c>
      <c r="N291" s="588">
        <v>1920</v>
      </c>
      <c r="O291" s="533">
        <v>20000</v>
      </c>
      <c r="P291" s="533">
        <v>10000</v>
      </c>
      <c r="Q291" s="533">
        <v>14400</v>
      </c>
      <c r="R291" s="589">
        <v>2250</v>
      </c>
      <c r="S291" s="589">
        <f t="shared" si="127"/>
        <v>12000</v>
      </c>
      <c r="T291" s="590">
        <v>57480</v>
      </c>
      <c r="U291" s="591">
        <v>19</v>
      </c>
      <c r="V291" s="519"/>
      <c r="X291" s="544"/>
    </row>
    <row r="292" s="551" customFormat="1" ht="24" customHeight="1" spans="1:24">
      <c r="A292" s="524" t="s">
        <v>1119</v>
      </c>
      <c r="B292" s="524" t="s">
        <v>1124</v>
      </c>
      <c r="C292" s="586" t="s">
        <v>829</v>
      </c>
      <c r="D292" s="581">
        <v>3</v>
      </c>
      <c r="E292" s="581">
        <v>17</v>
      </c>
      <c r="F292" s="527">
        <v>1998</v>
      </c>
      <c r="G292" s="533">
        <f t="shared" si="123"/>
        <v>333620</v>
      </c>
      <c r="H292" s="533">
        <f t="shared" si="124"/>
        <v>186600</v>
      </c>
      <c r="I292" s="533">
        <v>156600</v>
      </c>
      <c r="J292" s="533">
        <v>6</v>
      </c>
      <c r="K292" s="533">
        <f t="shared" si="125"/>
        <v>30000</v>
      </c>
      <c r="L292" s="533">
        <f t="shared" si="126"/>
        <v>147020</v>
      </c>
      <c r="M292" s="533">
        <v>10000</v>
      </c>
      <c r="N292" s="588">
        <v>1920</v>
      </c>
      <c r="O292" s="533">
        <v>20000</v>
      </c>
      <c r="P292" s="533">
        <v>10000</v>
      </c>
      <c r="Q292" s="533">
        <v>24600</v>
      </c>
      <c r="R292" s="589">
        <v>3700</v>
      </c>
      <c r="S292" s="589">
        <f t="shared" si="127"/>
        <v>14400</v>
      </c>
      <c r="T292" s="590">
        <v>62400</v>
      </c>
      <c r="U292" s="591">
        <v>20</v>
      </c>
      <c r="V292" s="519"/>
      <c r="X292" s="544"/>
    </row>
    <row r="293" s="551" customFormat="1" ht="24" customHeight="1" spans="1:24">
      <c r="A293" s="524" t="s">
        <v>1119</v>
      </c>
      <c r="B293" s="581" t="s">
        <v>1125</v>
      </c>
      <c r="C293" s="586" t="s">
        <v>827</v>
      </c>
      <c r="D293" s="581">
        <v>3</v>
      </c>
      <c r="E293" s="581">
        <v>35</v>
      </c>
      <c r="F293" s="527">
        <v>5258</v>
      </c>
      <c r="G293" s="533">
        <f t="shared" si="123"/>
        <v>403920</v>
      </c>
      <c r="H293" s="533">
        <f t="shared" si="124"/>
        <v>220600</v>
      </c>
      <c r="I293" s="533">
        <v>180600</v>
      </c>
      <c r="J293" s="533">
        <v>7</v>
      </c>
      <c r="K293" s="533">
        <f>IF(F293&gt;=500,IF(AND(F293&gt;=3000),40000,40000),40000)</f>
        <v>40000</v>
      </c>
      <c r="L293" s="533">
        <f t="shared" si="126"/>
        <v>183320</v>
      </c>
      <c r="M293" s="533">
        <v>10000</v>
      </c>
      <c r="N293" s="588">
        <v>1920</v>
      </c>
      <c r="O293" s="533">
        <v>20000</v>
      </c>
      <c r="P293" s="533">
        <v>10000</v>
      </c>
      <c r="Q293" s="533">
        <v>39700</v>
      </c>
      <c r="R293" s="589">
        <v>900</v>
      </c>
      <c r="S293" s="589">
        <f t="shared" si="127"/>
        <v>16800</v>
      </c>
      <c r="T293" s="590">
        <v>84000</v>
      </c>
      <c r="U293" s="591">
        <v>26</v>
      </c>
      <c r="V293" s="519"/>
      <c r="X293" s="544"/>
    </row>
    <row r="294" s="551" customFormat="1" ht="24" customHeight="1" spans="1:24">
      <c r="A294" s="524" t="s">
        <v>1119</v>
      </c>
      <c r="B294" s="581" t="s">
        <v>1126</v>
      </c>
      <c r="C294" s="586" t="s">
        <v>827</v>
      </c>
      <c r="D294" s="581">
        <v>1</v>
      </c>
      <c r="E294" s="581">
        <v>13</v>
      </c>
      <c r="F294" s="527">
        <v>1490</v>
      </c>
      <c r="G294" s="533">
        <f t="shared" si="123"/>
        <v>242920</v>
      </c>
      <c r="H294" s="533">
        <f t="shared" si="124"/>
        <v>162600</v>
      </c>
      <c r="I294" s="533">
        <v>132600</v>
      </c>
      <c r="J294" s="533">
        <v>5</v>
      </c>
      <c r="K294" s="533">
        <f t="shared" ref="K294:K297" si="128">IF(F294&gt;=500,IF(AND(F294&gt;=3000),30000,30000),30000)</f>
        <v>30000</v>
      </c>
      <c r="L294" s="533">
        <f t="shared" si="126"/>
        <v>80320</v>
      </c>
      <c r="M294" s="533">
        <v>10000</v>
      </c>
      <c r="N294" s="588">
        <v>1920</v>
      </c>
      <c r="O294" s="533">
        <v>20000</v>
      </c>
      <c r="P294" s="533">
        <v>10000</v>
      </c>
      <c r="Q294" s="533">
        <v>4000</v>
      </c>
      <c r="R294" s="589"/>
      <c r="S294" s="589">
        <f t="shared" si="127"/>
        <v>12000</v>
      </c>
      <c r="T294" s="590">
        <v>22400</v>
      </c>
      <c r="U294" s="591">
        <v>8</v>
      </c>
      <c r="V294" s="519"/>
      <c r="X294" s="544"/>
    </row>
    <row r="295" s="551" customFormat="1" ht="24" customHeight="1" spans="1:24">
      <c r="A295" s="524" t="s">
        <v>1119</v>
      </c>
      <c r="B295" s="581" t="s">
        <v>1127</v>
      </c>
      <c r="C295" s="586" t="s">
        <v>827</v>
      </c>
      <c r="D295" s="581">
        <v>2</v>
      </c>
      <c r="E295" s="581">
        <v>18</v>
      </c>
      <c r="F295" s="527">
        <v>1550</v>
      </c>
      <c r="G295" s="533">
        <f t="shared" si="123"/>
        <v>268100</v>
      </c>
      <c r="H295" s="533">
        <f t="shared" si="124"/>
        <v>162600</v>
      </c>
      <c r="I295" s="533">
        <v>132600</v>
      </c>
      <c r="J295" s="533">
        <v>5</v>
      </c>
      <c r="K295" s="533">
        <f t="shared" si="128"/>
        <v>30000</v>
      </c>
      <c r="L295" s="533">
        <f t="shared" si="126"/>
        <v>105500</v>
      </c>
      <c r="M295" s="533">
        <v>10000</v>
      </c>
      <c r="N295" s="588">
        <v>1920</v>
      </c>
      <c r="O295" s="533">
        <v>20000</v>
      </c>
      <c r="P295" s="533">
        <v>10000</v>
      </c>
      <c r="Q295" s="533">
        <v>13300</v>
      </c>
      <c r="R295" s="589"/>
      <c r="S295" s="589">
        <f t="shared" si="127"/>
        <v>12000</v>
      </c>
      <c r="T295" s="590">
        <v>38280</v>
      </c>
      <c r="U295" s="591">
        <v>11</v>
      </c>
      <c r="V295" s="519"/>
      <c r="X295" s="544"/>
    </row>
    <row r="296" s="551" customFormat="1" ht="24" customHeight="1" spans="1:24">
      <c r="A296" s="524" t="s">
        <v>1119</v>
      </c>
      <c r="B296" s="581" t="s">
        <v>1128</v>
      </c>
      <c r="C296" s="586" t="s">
        <v>829</v>
      </c>
      <c r="D296" s="581">
        <v>1</v>
      </c>
      <c r="E296" s="581">
        <v>10</v>
      </c>
      <c r="F296" s="527">
        <v>1162</v>
      </c>
      <c r="G296" s="533">
        <f t="shared" si="123"/>
        <v>269800</v>
      </c>
      <c r="H296" s="533">
        <f t="shared" si="124"/>
        <v>162600</v>
      </c>
      <c r="I296" s="533">
        <v>132600</v>
      </c>
      <c r="J296" s="533">
        <v>5</v>
      </c>
      <c r="K296" s="533">
        <f t="shared" si="128"/>
        <v>30000</v>
      </c>
      <c r="L296" s="533">
        <f t="shared" si="126"/>
        <v>107200</v>
      </c>
      <c r="M296" s="533">
        <v>10000</v>
      </c>
      <c r="N296" s="588">
        <v>1920</v>
      </c>
      <c r="O296" s="533">
        <v>20000</v>
      </c>
      <c r="P296" s="533">
        <v>10000</v>
      </c>
      <c r="Q296" s="533">
        <v>5000</v>
      </c>
      <c r="R296" s="589"/>
      <c r="S296" s="589">
        <f t="shared" si="127"/>
        <v>12000</v>
      </c>
      <c r="T296" s="590">
        <v>48280</v>
      </c>
      <c r="U296" s="591">
        <v>16</v>
      </c>
      <c r="V296" s="519"/>
      <c r="X296" s="544"/>
    </row>
    <row r="297" s="551" customFormat="1" ht="24" customHeight="1" spans="1:24">
      <c r="A297" s="524" t="s">
        <v>1119</v>
      </c>
      <c r="B297" s="581" t="s">
        <v>1129</v>
      </c>
      <c r="C297" s="586" t="s">
        <v>829</v>
      </c>
      <c r="D297" s="581">
        <v>2</v>
      </c>
      <c r="E297" s="581">
        <v>15</v>
      </c>
      <c r="F297" s="527">
        <v>1463</v>
      </c>
      <c r="G297" s="533">
        <f t="shared" si="123"/>
        <v>275780</v>
      </c>
      <c r="H297" s="533">
        <f t="shared" si="124"/>
        <v>162600</v>
      </c>
      <c r="I297" s="533">
        <v>132600</v>
      </c>
      <c r="J297" s="533">
        <v>5</v>
      </c>
      <c r="K297" s="533">
        <f t="shared" si="128"/>
        <v>30000</v>
      </c>
      <c r="L297" s="533">
        <f t="shared" si="126"/>
        <v>113180</v>
      </c>
      <c r="M297" s="533">
        <v>10000</v>
      </c>
      <c r="N297" s="588">
        <v>1920</v>
      </c>
      <c r="O297" s="533">
        <v>20000</v>
      </c>
      <c r="P297" s="533">
        <v>10000</v>
      </c>
      <c r="Q297" s="533">
        <v>11100</v>
      </c>
      <c r="R297" s="589">
        <v>8800</v>
      </c>
      <c r="S297" s="589">
        <f t="shared" si="127"/>
        <v>12000</v>
      </c>
      <c r="T297" s="590">
        <v>39360</v>
      </c>
      <c r="U297" s="591">
        <v>11</v>
      </c>
      <c r="V297" s="519"/>
      <c r="X297" s="544"/>
    </row>
    <row r="298" s="552" customFormat="1" ht="24" customHeight="1" spans="1:24">
      <c r="A298" s="513" t="s">
        <v>1130</v>
      </c>
      <c r="B298" s="582"/>
      <c r="C298" s="585"/>
      <c r="D298" s="582">
        <f t="shared" ref="D298:U298" si="129">SUM(D299:D307)</f>
        <v>16</v>
      </c>
      <c r="E298" s="582">
        <f t="shared" si="129"/>
        <v>143</v>
      </c>
      <c r="F298" s="582">
        <f t="shared" si="129"/>
        <v>15570</v>
      </c>
      <c r="G298" s="582">
        <f t="shared" si="129"/>
        <v>2553360</v>
      </c>
      <c r="H298" s="582">
        <f t="shared" si="129"/>
        <v>1545400</v>
      </c>
      <c r="I298" s="582">
        <f t="shared" si="129"/>
        <v>1265400</v>
      </c>
      <c r="J298" s="582">
        <f t="shared" si="129"/>
        <v>48</v>
      </c>
      <c r="K298" s="582">
        <f t="shared" si="129"/>
        <v>280000</v>
      </c>
      <c r="L298" s="582">
        <f t="shared" si="129"/>
        <v>1007960</v>
      </c>
      <c r="M298" s="582">
        <f t="shared" si="129"/>
        <v>90000</v>
      </c>
      <c r="N298" s="582">
        <f t="shared" si="129"/>
        <v>17280</v>
      </c>
      <c r="O298" s="582">
        <f t="shared" si="129"/>
        <v>180000</v>
      </c>
      <c r="P298" s="582">
        <f t="shared" si="129"/>
        <v>90000</v>
      </c>
      <c r="Q298" s="582">
        <f t="shared" si="129"/>
        <v>111900</v>
      </c>
      <c r="R298" s="583">
        <f t="shared" si="129"/>
        <v>22300</v>
      </c>
      <c r="S298" s="583">
        <f t="shared" si="129"/>
        <v>115200</v>
      </c>
      <c r="T298" s="583">
        <f t="shared" si="129"/>
        <v>381280</v>
      </c>
      <c r="U298" s="583">
        <f t="shared" si="129"/>
        <v>118</v>
      </c>
      <c r="V298" s="531"/>
      <c r="X298" s="544"/>
    </row>
    <row r="299" s="551" customFormat="1" ht="24" customHeight="1" spans="1:24">
      <c r="A299" s="524" t="s">
        <v>1131</v>
      </c>
      <c r="B299" s="581" t="s">
        <v>1132</v>
      </c>
      <c r="C299" s="586" t="s">
        <v>829</v>
      </c>
      <c r="D299" s="581">
        <v>3</v>
      </c>
      <c r="E299" s="581">
        <v>24</v>
      </c>
      <c r="F299" s="527">
        <v>1941</v>
      </c>
      <c r="G299" s="533">
        <f t="shared" ref="G299:G307" si="130">H299+L299</f>
        <v>348820</v>
      </c>
      <c r="H299" s="533">
        <f t="shared" ref="H299:H307" si="131">I299+K299</f>
        <v>186600</v>
      </c>
      <c r="I299" s="533">
        <v>156600</v>
      </c>
      <c r="J299" s="533">
        <v>6</v>
      </c>
      <c r="K299" s="533">
        <f t="shared" ref="K299:K305" si="132">IF(F299&gt;=500,IF(AND(F299&gt;=3000),30000,30000),30000)</f>
        <v>30000</v>
      </c>
      <c r="L299" s="533">
        <f t="shared" ref="L299:L307" si="133">SUM(M299:T299)</f>
        <v>162220</v>
      </c>
      <c r="M299" s="533">
        <v>10000</v>
      </c>
      <c r="N299" s="588">
        <v>1920</v>
      </c>
      <c r="O299" s="533">
        <v>20000</v>
      </c>
      <c r="P299" s="533">
        <v>10000</v>
      </c>
      <c r="Q299" s="533">
        <v>37500</v>
      </c>
      <c r="R299" s="589">
        <v>5000</v>
      </c>
      <c r="S299" s="589">
        <f t="shared" ref="S299:S307" si="134">J299*2400</f>
        <v>14400</v>
      </c>
      <c r="T299" s="590">
        <v>63400</v>
      </c>
      <c r="U299" s="591">
        <v>19</v>
      </c>
      <c r="V299" s="519"/>
      <c r="X299" s="544"/>
    </row>
    <row r="300" s="551" customFormat="1" ht="24" customHeight="1" spans="1:24">
      <c r="A300" s="524" t="s">
        <v>1131</v>
      </c>
      <c r="B300" s="581" t="s">
        <v>1133</v>
      </c>
      <c r="C300" s="586" t="s">
        <v>827</v>
      </c>
      <c r="D300" s="581">
        <v>1</v>
      </c>
      <c r="E300" s="581">
        <v>11</v>
      </c>
      <c r="F300" s="527">
        <v>1155</v>
      </c>
      <c r="G300" s="533">
        <f t="shared" si="130"/>
        <v>253420</v>
      </c>
      <c r="H300" s="533">
        <f t="shared" si="131"/>
        <v>162600</v>
      </c>
      <c r="I300" s="533">
        <v>132600</v>
      </c>
      <c r="J300" s="533">
        <v>5</v>
      </c>
      <c r="K300" s="533">
        <f t="shared" si="132"/>
        <v>30000</v>
      </c>
      <c r="L300" s="533">
        <f t="shared" si="133"/>
        <v>90820</v>
      </c>
      <c r="M300" s="533">
        <v>10000</v>
      </c>
      <c r="N300" s="588">
        <v>1920</v>
      </c>
      <c r="O300" s="533">
        <v>20000</v>
      </c>
      <c r="P300" s="533">
        <v>10000</v>
      </c>
      <c r="Q300" s="533">
        <v>3700</v>
      </c>
      <c r="R300" s="589">
        <v>4400</v>
      </c>
      <c r="S300" s="589">
        <f t="shared" si="134"/>
        <v>12000</v>
      </c>
      <c r="T300" s="590">
        <v>28800</v>
      </c>
      <c r="U300" s="591">
        <v>9</v>
      </c>
      <c r="V300" s="519"/>
      <c r="X300" s="544"/>
    </row>
    <row r="301" s="551" customFormat="1" ht="24" customHeight="1" spans="1:24">
      <c r="A301" s="524" t="s">
        <v>1131</v>
      </c>
      <c r="B301" s="581" t="s">
        <v>1134</v>
      </c>
      <c r="C301" s="586" t="s">
        <v>827</v>
      </c>
      <c r="D301" s="581">
        <v>1</v>
      </c>
      <c r="E301" s="581">
        <v>11</v>
      </c>
      <c r="F301" s="527">
        <v>1054</v>
      </c>
      <c r="G301" s="533">
        <f t="shared" si="130"/>
        <v>247120</v>
      </c>
      <c r="H301" s="533">
        <f t="shared" si="131"/>
        <v>162600</v>
      </c>
      <c r="I301" s="533">
        <v>132600</v>
      </c>
      <c r="J301" s="533">
        <v>5</v>
      </c>
      <c r="K301" s="533">
        <f t="shared" si="132"/>
        <v>30000</v>
      </c>
      <c r="L301" s="533">
        <f t="shared" si="133"/>
        <v>84520</v>
      </c>
      <c r="M301" s="533">
        <v>10000</v>
      </c>
      <c r="N301" s="588">
        <v>1920</v>
      </c>
      <c r="O301" s="533">
        <v>20000</v>
      </c>
      <c r="P301" s="533">
        <v>10000</v>
      </c>
      <c r="Q301" s="533">
        <v>2600</v>
      </c>
      <c r="R301" s="589"/>
      <c r="S301" s="589">
        <f t="shared" si="134"/>
        <v>12000</v>
      </c>
      <c r="T301" s="590">
        <v>28000</v>
      </c>
      <c r="U301" s="591">
        <v>9</v>
      </c>
      <c r="V301" s="519"/>
      <c r="X301" s="544"/>
    </row>
    <row r="302" s="551" customFormat="1" ht="24" customHeight="1" spans="1:24">
      <c r="A302" s="524" t="s">
        <v>1131</v>
      </c>
      <c r="B302" s="581" t="s">
        <v>1135</v>
      </c>
      <c r="C302" s="586" t="s">
        <v>827</v>
      </c>
      <c r="D302" s="581">
        <v>1</v>
      </c>
      <c r="E302" s="581">
        <v>11</v>
      </c>
      <c r="F302" s="527">
        <v>1244</v>
      </c>
      <c r="G302" s="533">
        <f t="shared" si="130"/>
        <v>266520</v>
      </c>
      <c r="H302" s="533">
        <f t="shared" si="131"/>
        <v>162600</v>
      </c>
      <c r="I302" s="533">
        <v>132600</v>
      </c>
      <c r="J302" s="533">
        <v>5</v>
      </c>
      <c r="K302" s="533">
        <f t="shared" si="132"/>
        <v>30000</v>
      </c>
      <c r="L302" s="533">
        <f t="shared" si="133"/>
        <v>103920</v>
      </c>
      <c r="M302" s="533">
        <v>10000</v>
      </c>
      <c r="N302" s="588">
        <v>1920</v>
      </c>
      <c r="O302" s="533">
        <v>20000</v>
      </c>
      <c r="P302" s="533">
        <v>10000</v>
      </c>
      <c r="Q302" s="533">
        <v>14000</v>
      </c>
      <c r="R302" s="589"/>
      <c r="S302" s="589">
        <f t="shared" si="134"/>
        <v>12000</v>
      </c>
      <c r="T302" s="590">
        <v>36000</v>
      </c>
      <c r="U302" s="591">
        <v>11</v>
      </c>
      <c r="V302" s="519"/>
      <c r="X302" s="544"/>
    </row>
    <row r="303" s="551" customFormat="1" ht="24" customHeight="1" spans="1:24">
      <c r="A303" s="524" t="s">
        <v>1131</v>
      </c>
      <c r="B303" s="581" t="s">
        <v>1136</v>
      </c>
      <c r="C303" s="586" t="s">
        <v>829</v>
      </c>
      <c r="D303" s="581">
        <v>2</v>
      </c>
      <c r="E303" s="581">
        <v>19</v>
      </c>
      <c r="F303" s="527">
        <v>1586</v>
      </c>
      <c r="G303" s="533">
        <f t="shared" si="130"/>
        <v>276520</v>
      </c>
      <c r="H303" s="533">
        <f t="shared" si="131"/>
        <v>162600</v>
      </c>
      <c r="I303" s="533">
        <v>132600</v>
      </c>
      <c r="J303" s="533">
        <v>5</v>
      </c>
      <c r="K303" s="533">
        <f t="shared" si="132"/>
        <v>30000</v>
      </c>
      <c r="L303" s="533">
        <f t="shared" si="133"/>
        <v>113920</v>
      </c>
      <c r="M303" s="533">
        <v>10000</v>
      </c>
      <c r="N303" s="588">
        <v>1920</v>
      </c>
      <c r="O303" s="533">
        <v>20000</v>
      </c>
      <c r="P303" s="533">
        <v>10000</v>
      </c>
      <c r="Q303" s="533">
        <v>19200</v>
      </c>
      <c r="R303" s="589"/>
      <c r="S303" s="589">
        <f t="shared" si="134"/>
        <v>12000</v>
      </c>
      <c r="T303" s="590">
        <v>40800</v>
      </c>
      <c r="U303" s="591">
        <v>13</v>
      </c>
      <c r="V303" s="519"/>
      <c r="X303" s="544"/>
    </row>
    <row r="304" s="551" customFormat="1" ht="24" customHeight="1" spans="1:24">
      <c r="A304" s="524" t="s">
        <v>1131</v>
      </c>
      <c r="B304" s="581" t="s">
        <v>1137</v>
      </c>
      <c r="C304" s="586" t="s">
        <v>829</v>
      </c>
      <c r="D304" s="581">
        <v>1</v>
      </c>
      <c r="E304" s="581">
        <v>17</v>
      </c>
      <c r="F304" s="527">
        <v>1584</v>
      </c>
      <c r="G304" s="533">
        <f t="shared" si="130"/>
        <v>270920</v>
      </c>
      <c r="H304" s="533">
        <f t="shared" si="131"/>
        <v>162600</v>
      </c>
      <c r="I304" s="533">
        <v>132600</v>
      </c>
      <c r="J304" s="533">
        <v>5</v>
      </c>
      <c r="K304" s="533">
        <f t="shared" si="132"/>
        <v>30000</v>
      </c>
      <c r="L304" s="533">
        <f t="shared" si="133"/>
        <v>108320</v>
      </c>
      <c r="M304" s="533">
        <v>10000</v>
      </c>
      <c r="N304" s="588">
        <v>1920</v>
      </c>
      <c r="O304" s="533">
        <v>20000</v>
      </c>
      <c r="P304" s="533">
        <v>10000</v>
      </c>
      <c r="Q304" s="533">
        <v>12000</v>
      </c>
      <c r="R304" s="589">
        <v>4600</v>
      </c>
      <c r="S304" s="589">
        <f t="shared" si="134"/>
        <v>12000</v>
      </c>
      <c r="T304" s="590">
        <v>37800</v>
      </c>
      <c r="U304" s="591">
        <v>12</v>
      </c>
      <c r="V304" s="519"/>
      <c r="X304" s="544"/>
    </row>
    <row r="305" s="551" customFormat="1" ht="24" customHeight="1" spans="1:24">
      <c r="A305" s="524" t="s">
        <v>1131</v>
      </c>
      <c r="B305" s="581" t="s">
        <v>1138</v>
      </c>
      <c r="C305" s="586" t="s">
        <v>827</v>
      </c>
      <c r="D305" s="581">
        <v>1</v>
      </c>
      <c r="E305" s="581">
        <v>9</v>
      </c>
      <c r="F305" s="527">
        <v>1297</v>
      </c>
      <c r="G305" s="533">
        <f t="shared" si="130"/>
        <v>242920</v>
      </c>
      <c r="H305" s="533">
        <f t="shared" si="131"/>
        <v>162600</v>
      </c>
      <c r="I305" s="533">
        <v>132600</v>
      </c>
      <c r="J305" s="533">
        <v>5</v>
      </c>
      <c r="K305" s="533">
        <f t="shared" si="132"/>
        <v>30000</v>
      </c>
      <c r="L305" s="533">
        <f t="shared" si="133"/>
        <v>80320</v>
      </c>
      <c r="M305" s="533">
        <v>10000</v>
      </c>
      <c r="N305" s="588">
        <v>1920</v>
      </c>
      <c r="O305" s="533">
        <v>20000</v>
      </c>
      <c r="P305" s="533">
        <v>10000</v>
      </c>
      <c r="Q305" s="533">
        <v>0</v>
      </c>
      <c r="R305" s="589"/>
      <c r="S305" s="589">
        <f t="shared" si="134"/>
        <v>12000</v>
      </c>
      <c r="T305" s="590">
        <v>26400</v>
      </c>
      <c r="U305" s="591">
        <v>7</v>
      </c>
      <c r="V305" s="519"/>
      <c r="X305" s="544"/>
    </row>
    <row r="306" s="551" customFormat="1" ht="24" customHeight="1" spans="1:24">
      <c r="A306" s="524" t="s">
        <v>1131</v>
      </c>
      <c r="B306" s="524" t="s">
        <v>1139</v>
      </c>
      <c r="C306" s="586" t="s">
        <v>827</v>
      </c>
      <c r="D306" s="581">
        <v>4</v>
      </c>
      <c r="E306" s="581">
        <v>27</v>
      </c>
      <c r="F306" s="527">
        <v>4283</v>
      </c>
      <c r="G306" s="533">
        <f t="shared" si="130"/>
        <v>383300</v>
      </c>
      <c r="H306" s="533">
        <f t="shared" si="131"/>
        <v>220600</v>
      </c>
      <c r="I306" s="533">
        <v>180600</v>
      </c>
      <c r="J306" s="533">
        <v>7</v>
      </c>
      <c r="K306" s="533">
        <f>IF(F306&gt;=500,IF(AND(F306&gt;=3000),40000,40000),40000)</f>
        <v>40000</v>
      </c>
      <c r="L306" s="533">
        <f t="shared" si="133"/>
        <v>162700</v>
      </c>
      <c r="M306" s="533">
        <v>10000</v>
      </c>
      <c r="N306" s="588">
        <v>1920</v>
      </c>
      <c r="O306" s="533">
        <v>20000</v>
      </c>
      <c r="P306" s="533">
        <v>10000</v>
      </c>
      <c r="Q306" s="533">
        <v>17000</v>
      </c>
      <c r="R306" s="589">
        <v>5300</v>
      </c>
      <c r="S306" s="589">
        <f t="shared" si="134"/>
        <v>16800</v>
      </c>
      <c r="T306" s="590">
        <v>81680</v>
      </c>
      <c r="U306" s="591">
        <v>27</v>
      </c>
      <c r="V306" s="519"/>
      <c r="X306" s="544"/>
    </row>
    <row r="307" s="551" customFormat="1" ht="24" customHeight="1" spans="1:24">
      <c r="A307" s="524" t="s">
        <v>1131</v>
      </c>
      <c r="B307" s="581" t="s">
        <v>1140</v>
      </c>
      <c r="C307" s="586" t="s">
        <v>829</v>
      </c>
      <c r="D307" s="581">
        <v>2</v>
      </c>
      <c r="E307" s="581">
        <v>14</v>
      </c>
      <c r="F307" s="527">
        <v>1426</v>
      </c>
      <c r="G307" s="533">
        <f t="shared" si="130"/>
        <v>263820</v>
      </c>
      <c r="H307" s="533">
        <f t="shared" si="131"/>
        <v>162600</v>
      </c>
      <c r="I307" s="533">
        <v>132600</v>
      </c>
      <c r="J307" s="533">
        <v>5</v>
      </c>
      <c r="K307" s="533">
        <f t="shared" ref="K307:K310" si="135">IF(F307&gt;=500,IF(AND(F307&gt;=3000),30000,30000),30000)</f>
        <v>30000</v>
      </c>
      <c r="L307" s="533">
        <f t="shared" si="133"/>
        <v>101220</v>
      </c>
      <c r="M307" s="533">
        <v>10000</v>
      </c>
      <c r="N307" s="588">
        <v>1920</v>
      </c>
      <c r="O307" s="533">
        <v>20000</v>
      </c>
      <c r="P307" s="533">
        <v>10000</v>
      </c>
      <c r="Q307" s="533">
        <v>5900</v>
      </c>
      <c r="R307" s="589">
        <v>3000</v>
      </c>
      <c r="S307" s="589">
        <f t="shared" si="134"/>
        <v>12000</v>
      </c>
      <c r="T307" s="590">
        <v>38400</v>
      </c>
      <c r="U307" s="591">
        <v>11</v>
      </c>
      <c r="V307" s="519"/>
      <c r="X307" s="544"/>
    </row>
    <row r="308" s="552" customFormat="1" ht="24" customHeight="1" spans="1:24">
      <c r="A308" s="513" t="s">
        <v>1141</v>
      </c>
      <c r="B308" s="582"/>
      <c r="C308" s="585"/>
      <c r="D308" s="582">
        <f t="shared" ref="D308:U308" si="136">SUM(D309:D314)</f>
        <v>11</v>
      </c>
      <c r="E308" s="582">
        <f t="shared" si="136"/>
        <v>116</v>
      </c>
      <c r="F308" s="582">
        <f t="shared" si="136"/>
        <v>10396</v>
      </c>
      <c r="G308" s="582">
        <f t="shared" si="136"/>
        <v>1664380</v>
      </c>
      <c r="H308" s="582">
        <f t="shared" si="136"/>
        <v>1009600</v>
      </c>
      <c r="I308" s="582">
        <f t="shared" si="136"/>
        <v>819600</v>
      </c>
      <c r="J308" s="582">
        <f t="shared" si="136"/>
        <v>31</v>
      </c>
      <c r="K308" s="582">
        <f t="shared" si="136"/>
        <v>190000</v>
      </c>
      <c r="L308" s="582">
        <f t="shared" si="136"/>
        <v>654780</v>
      </c>
      <c r="M308" s="582">
        <f t="shared" si="136"/>
        <v>60000</v>
      </c>
      <c r="N308" s="582">
        <f t="shared" si="136"/>
        <v>11520</v>
      </c>
      <c r="O308" s="582">
        <f t="shared" si="136"/>
        <v>120000</v>
      </c>
      <c r="P308" s="582">
        <f t="shared" si="136"/>
        <v>60000</v>
      </c>
      <c r="Q308" s="582">
        <f t="shared" si="136"/>
        <v>106700</v>
      </c>
      <c r="R308" s="583">
        <f t="shared" si="136"/>
        <v>25600</v>
      </c>
      <c r="S308" s="583">
        <f t="shared" si="136"/>
        <v>74400</v>
      </c>
      <c r="T308" s="583">
        <f t="shared" si="136"/>
        <v>196560</v>
      </c>
      <c r="U308" s="583">
        <f t="shared" si="136"/>
        <v>65</v>
      </c>
      <c r="V308" s="531"/>
      <c r="X308" s="544"/>
    </row>
    <row r="309" s="551" customFormat="1" ht="24" customHeight="1" spans="1:24">
      <c r="A309" s="524" t="s">
        <v>503</v>
      </c>
      <c r="B309" s="581" t="s">
        <v>1142</v>
      </c>
      <c r="C309" s="586" t="s">
        <v>829</v>
      </c>
      <c r="D309" s="581">
        <v>2</v>
      </c>
      <c r="E309" s="581">
        <v>20</v>
      </c>
      <c r="F309" s="527">
        <v>1657</v>
      </c>
      <c r="G309" s="533">
        <f t="shared" ref="G309:G314" si="137">H309+L309</f>
        <v>255270</v>
      </c>
      <c r="H309" s="533">
        <f t="shared" ref="H309:H314" si="138">I309+K309</f>
        <v>162600</v>
      </c>
      <c r="I309" s="533">
        <v>132600</v>
      </c>
      <c r="J309" s="533">
        <v>5</v>
      </c>
      <c r="K309" s="533">
        <f t="shared" si="135"/>
        <v>30000</v>
      </c>
      <c r="L309" s="533">
        <f t="shared" ref="L309:L314" si="139">SUM(M309:T309)</f>
        <v>92670</v>
      </c>
      <c r="M309" s="533">
        <v>10000</v>
      </c>
      <c r="N309" s="588">
        <v>1920</v>
      </c>
      <c r="O309" s="533">
        <v>20000</v>
      </c>
      <c r="P309" s="533">
        <v>10000</v>
      </c>
      <c r="Q309" s="533">
        <v>14600</v>
      </c>
      <c r="R309" s="589">
        <v>2550</v>
      </c>
      <c r="S309" s="589">
        <f t="shared" ref="S309:S314" si="140">J309*2400</f>
        <v>12000</v>
      </c>
      <c r="T309" s="590">
        <v>21600</v>
      </c>
      <c r="U309" s="591">
        <v>7</v>
      </c>
      <c r="V309" s="519"/>
      <c r="X309" s="544"/>
    </row>
    <row r="310" s="551" customFormat="1" ht="24" customHeight="1" spans="1:24">
      <c r="A310" s="524" t="s">
        <v>503</v>
      </c>
      <c r="B310" s="524" t="s">
        <v>1143</v>
      </c>
      <c r="C310" s="586" t="s">
        <v>829</v>
      </c>
      <c r="D310" s="581">
        <v>2</v>
      </c>
      <c r="E310" s="581">
        <v>25</v>
      </c>
      <c r="F310" s="527">
        <v>1785</v>
      </c>
      <c r="G310" s="533">
        <f t="shared" si="137"/>
        <v>280720</v>
      </c>
      <c r="H310" s="533">
        <f t="shared" si="138"/>
        <v>162600</v>
      </c>
      <c r="I310" s="533">
        <v>132600</v>
      </c>
      <c r="J310" s="533">
        <v>5</v>
      </c>
      <c r="K310" s="533">
        <f t="shared" si="135"/>
        <v>30000</v>
      </c>
      <c r="L310" s="533">
        <f t="shared" si="139"/>
        <v>118120</v>
      </c>
      <c r="M310" s="533">
        <v>10000</v>
      </c>
      <c r="N310" s="588">
        <v>1920</v>
      </c>
      <c r="O310" s="533">
        <v>20000</v>
      </c>
      <c r="P310" s="533">
        <v>10000</v>
      </c>
      <c r="Q310" s="533">
        <v>21000</v>
      </c>
      <c r="R310" s="589"/>
      <c r="S310" s="589">
        <f t="shared" si="140"/>
        <v>12000</v>
      </c>
      <c r="T310" s="590">
        <v>43200</v>
      </c>
      <c r="U310" s="591">
        <v>13</v>
      </c>
      <c r="V310" s="519"/>
      <c r="X310" s="544"/>
    </row>
    <row r="311" s="553" customFormat="1" ht="24" customHeight="1" spans="1:24">
      <c r="A311" s="524" t="s">
        <v>503</v>
      </c>
      <c r="B311" s="524" t="s">
        <v>1144</v>
      </c>
      <c r="C311" s="586" t="s">
        <v>829</v>
      </c>
      <c r="D311" s="581">
        <v>3</v>
      </c>
      <c r="E311" s="581">
        <v>29</v>
      </c>
      <c r="F311" s="527">
        <v>3046</v>
      </c>
      <c r="G311" s="533">
        <f t="shared" si="137"/>
        <v>366320</v>
      </c>
      <c r="H311" s="533">
        <f t="shared" si="138"/>
        <v>220600</v>
      </c>
      <c r="I311" s="533">
        <v>180600</v>
      </c>
      <c r="J311" s="533">
        <v>7</v>
      </c>
      <c r="K311" s="533">
        <f>IF(F311&gt;=500,IF(AND(F311&gt;=3000),40000,40000),40000)</f>
        <v>40000</v>
      </c>
      <c r="L311" s="533">
        <f t="shared" si="139"/>
        <v>145720</v>
      </c>
      <c r="M311" s="533">
        <v>10000</v>
      </c>
      <c r="N311" s="588">
        <v>1920</v>
      </c>
      <c r="O311" s="533">
        <v>20000</v>
      </c>
      <c r="P311" s="533">
        <v>10000</v>
      </c>
      <c r="Q311" s="533">
        <v>22500</v>
      </c>
      <c r="R311" s="589">
        <v>21300</v>
      </c>
      <c r="S311" s="589">
        <f t="shared" si="140"/>
        <v>16800</v>
      </c>
      <c r="T311" s="590">
        <v>43200</v>
      </c>
      <c r="U311" s="591">
        <v>16</v>
      </c>
      <c r="V311" s="524"/>
      <c r="X311" s="544"/>
    </row>
    <row r="312" s="551" customFormat="1" ht="24" customHeight="1" spans="1:24">
      <c r="A312" s="524" t="s">
        <v>503</v>
      </c>
      <c r="B312" s="524" t="s">
        <v>1145</v>
      </c>
      <c r="C312" s="586" t="s">
        <v>829</v>
      </c>
      <c r="D312" s="581">
        <v>2</v>
      </c>
      <c r="E312" s="581">
        <v>24</v>
      </c>
      <c r="F312" s="527">
        <v>2447</v>
      </c>
      <c r="G312" s="533">
        <f t="shared" si="137"/>
        <v>313230</v>
      </c>
      <c r="H312" s="533">
        <f t="shared" si="138"/>
        <v>186600</v>
      </c>
      <c r="I312" s="533">
        <v>156600</v>
      </c>
      <c r="J312" s="533">
        <v>6</v>
      </c>
      <c r="K312" s="533">
        <f t="shared" ref="K312:K314" si="141">IF(F312&gt;=500,IF(AND(F312&gt;=3000),30000,30000),30000)</f>
        <v>30000</v>
      </c>
      <c r="L312" s="533">
        <f t="shared" si="139"/>
        <v>126630</v>
      </c>
      <c r="M312" s="533">
        <v>10000</v>
      </c>
      <c r="N312" s="588">
        <v>1920</v>
      </c>
      <c r="O312" s="533">
        <v>20000</v>
      </c>
      <c r="P312" s="533">
        <v>10000</v>
      </c>
      <c r="Q312" s="533">
        <v>25600</v>
      </c>
      <c r="R312" s="589">
        <v>1750</v>
      </c>
      <c r="S312" s="589">
        <f t="shared" si="140"/>
        <v>14400</v>
      </c>
      <c r="T312" s="590">
        <v>42960</v>
      </c>
      <c r="U312" s="591">
        <v>14</v>
      </c>
      <c r="V312" s="519"/>
      <c r="X312" s="544"/>
    </row>
    <row r="313" s="551" customFormat="1" ht="24" customHeight="1" spans="1:24">
      <c r="A313" s="524" t="s">
        <v>503</v>
      </c>
      <c r="B313" s="581" t="s">
        <v>1146</v>
      </c>
      <c r="C313" s="586" t="s">
        <v>829</v>
      </c>
      <c r="D313" s="581">
        <v>1</v>
      </c>
      <c r="E313" s="581">
        <v>7</v>
      </c>
      <c r="F313" s="527">
        <v>513</v>
      </c>
      <c r="G313" s="533">
        <f t="shared" si="137"/>
        <v>202520</v>
      </c>
      <c r="H313" s="533">
        <f t="shared" si="138"/>
        <v>114600</v>
      </c>
      <c r="I313" s="533">
        <v>84600</v>
      </c>
      <c r="J313" s="533">
        <v>3</v>
      </c>
      <c r="K313" s="533">
        <f t="shared" si="141"/>
        <v>30000</v>
      </c>
      <c r="L313" s="533">
        <f t="shared" si="139"/>
        <v>87920</v>
      </c>
      <c r="M313" s="533">
        <v>10000</v>
      </c>
      <c r="N313" s="588">
        <v>1920</v>
      </c>
      <c r="O313" s="533">
        <v>20000</v>
      </c>
      <c r="P313" s="533">
        <v>10000</v>
      </c>
      <c r="Q313" s="533">
        <v>10000</v>
      </c>
      <c r="R313" s="589"/>
      <c r="S313" s="589">
        <f t="shared" si="140"/>
        <v>7200</v>
      </c>
      <c r="T313" s="590">
        <v>28800</v>
      </c>
      <c r="U313" s="591">
        <v>10</v>
      </c>
      <c r="V313" s="519"/>
      <c r="X313" s="544"/>
    </row>
    <row r="314" s="554" customFormat="1" ht="24" customHeight="1" spans="1:24">
      <c r="A314" s="524" t="s">
        <v>503</v>
      </c>
      <c r="B314" s="581" t="s">
        <v>1147</v>
      </c>
      <c r="C314" s="586" t="s">
        <v>829</v>
      </c>
      <c r="D314" s="581">
        <v>1</v>
      </c>
      <c r="E314" s="581">
        <v>11</v>
      </c>
      <c r="F314" s="527">
        <v>948</v>
      </c>
      <c r="G314" s="533">
        <f t="shared" si="137"/>
        <v>246320</v>
      </c>
      <c r="H314" s="533">
        <f t="shared" si="138"/>
        <v>162600</v>
      </c>
      <c r="I314" s="533">
        <v>132600</v>
      </c>
      <c r="J314" s="533">
        <v>5</v>
      </c>
      <c r="K314" s="533">
        <f t="shared" si="141"/>
        <v>30000</v>
      </c>
      <c r="L314" s="533">
        <f t="shared" si="139"/>
        <v>83720</v>
      </c>
      <c r="M314" s="533">
        <v>10000</v>
      </c>
      <c r="N314" s="588">
        <v>1920</v>
      </c>
      <c r="O314" s="533">
        <v>20000</v>
      </c>
      <c r="P314" s="533">
        <v>10000</v>
      </c>
      <c r="Q314" s="533">
        <v>13000</v>
      </c>
      <c r="R314" s="589"/>
      <c r="S314" s="589">
        <f t="shared" si="140"/>
        <v>12000</v>
      </c>
      <c r="T314" s="590">
        <v>16800</v>
      </c>
      <c r="U314" s="591">
        <v>5</v>
      </c>
      <c r="V314" s="519"/>
      <c r="X314" s="544"/>
    </row>
    <row r="315" s="552" customFormat="1" ht="24" customHeight="1" spans="1:24">
      <c r="A315" s="513" t="s">
        <v>1148</v>
      </c>
      <c r="B315" s="582"/>
      <c r="C315" s="585"/>
      <c r="D315" s="582">
        <f t="shared" ref="D315:U315" si="142">SUM(D316:D324)</f>
        <v>16</v>
      </c>
      <c r="E315" s="582">
        <f t="shared" si="142"/>
        <v>137</v>
      </c>
      <c r="F315" s="582">
        <f t="shared" si="142"/>
        <v>12955</v>
      </c>
      <c r="G315" s="582">
        <f t="shared" si="142"/>
        <v>2325900</v>
      </c>
      <c r="H315" s="582">
        <f t="shared" si="142"/>
        <v>1391400</v>
      </c>
      <c r="I315" s="582">
        <f t="shared" si="142"/>
        <v>1121400</v>
      </c>
      <c r="J315" s="582">
        <f t="shared" si="142"/>
        <v>42</v>
      </c>
      <c r="K315" s="582">
        <f t="shared" si="142"/>
        <v>270000</v>
      </c>
      <c r="L315" s="582">
        <f t="shared" si="142"/>
        <v>934500</v>
      </c>
      <c r="M315" s="582">
        <f t="shared" si="142"/>
        <v>90000</v>
      </c>
      <c r="N315" s="582">
        <f t="shared" si="142"/>
        <v>17280</v>
      </c>
      <c r="O315" s="582">
        <f t="shared" si="142"/>
        <v>180000</v>
      </c>
      <c r="P315" s="582">
        <f t="shared" si="142"/>
        <v>90000</v>
      </c>
      <c r="Q315" s="582">
        <f t="shared" si="142"/>
        <v>118200</v>
      </c>
      <c r="R315" s="583">
        <f t="shared" si="142"/>
        <v>24700</v>
      </c>
      <c r="S315" s="583">
        <f t="shared" si="142"/>
        <v>100800</v>
      </c>
      <c r="T315" s="583">
        <f t="shared" si="142"/>
        <v>313520</v>
      </c>
      <c r="U315" s="583">
        <f t="shared" si="142"/>
        <v>97</v>
      </c>
      <c r="V315" s="531"/>
      <c r="X315" s="544"/>
    </row>
    <row r="316" s="551" customFormat="1" ht="24" customHeight="1" spans="1:24">
      <c r="A316" s="524" t="s">
        <v>505</v>
      </c>
      <c r="B316" s="581" t="s">
        <v>1149</v>
      </c>
      <c r="C316" s="586" t="s">
        <v>829</v>
      </c>
      <c r="D316" s="581">
        <v>1</v>
      </c>
      <c r="E316" s="581">
        <v>10</v>
      </c>
      <c r="F316" s="527">
        <v>781</v>
      </c>
      <c r="G316" s="533">
        <f t="shared" ref="G316:G324" si="143">H316+L316</f>
        <v>210720</v>
      </c>
      <c r="H316" s="533">
        <f t="shared" ref="H316:H324" si="144">I316+K316</f>
        <v>138600</v>
      </c>
      <c r="I316" s="533">
        <v>108600</v>
      </c>
      <c r="J316" s="533">
        <v>4</v>
      </c>
      <c r="K316" s="533">
        <f t="shared" ref="K316:K324" si="145">IF(F316&gt;=500,IF(AND(F316&gt;=3000),30000,30000),30000)</f>
        <v>30000</v>
      </c>
      <c r="L316" s="533">
        <f t="shared" ref="L316:L324" si="146">SUM(M316:T316)</f>
        <v>72120</v>
      </c>
      <c r="M316" s="533">
        <v>10000</v>
      </c>
      <c r="N316" s="588">
        <v>1920</v>
      </c>
      <c r="O316" s="533">
        <v>20000</v>
      </c>
      <c r="P316" s="533">
        <v>10000</v>
      </c>
      <c r="Q316" s="533">
        <v>0</v>
      </c>
      <c r="R316" s="589">
        <v>1400</v>
      </c>
      <c r="S316" s="589">
        <f t="shared" ref="S316:S324" si="147">J316*2400</f>
        <v>9600</v>
      </c>
      <c r="T316" s="590">
        <v>19200</v>
      </c>
      <c r="U316" s="591">
        <v>6</v>
      </c>
      <c r="V316" s="519"/>
      <c r="X316" s="544"/>
    </row>
    <row r="317" s="551" customFormat="1" ht="24" customHeight="1" spans="1:24">
      <c r="A317" s="524" t="s">
        <v>505</v>
      </c>
      <c r="B317" s="581" t="s">
        <v>1150</v>
      </c>
      <c r="C317" s="586" t="s">
        <v>827</v>
      </c>
      <c r="D317" s="581">
        <v>2</v>
      </c>
      <c r="E317" s="581">
        <v>18</v>
      </c>
      <c r="F317" s="527">
        <v>1753</v>
      </c>
      <c r="G317" s="533">
        <f t="shared" si="143"/>
        <v>300800</v>
      </c>
      <c r="H317" s="533">
        <f t="shared" si="144"/>
        <v>162600</v>
      </c>
      <c r="I317" s="533">
        <v>132600</v>
      </c>
      <c r="J317" s="533">
        <v>5</v>
      </c>
      <c r="K317" s="533">
        <f t="shared" si="145"/>
        <v>30000</v>
      </c>
      <c r="L317" s="533">
        <f t="shared" si="146"/>
        <v>138200</v>
      </c>
      <c r="M317" s="533">
        <v>10000</v>
      </c>
      <c r="N317" s="588">
        <v>1920</v>
      </c>
      <c r="O317" s="533">
        <v>20000</v>
      </c>
      <c r="P317" s="533">
        <v>10000</v>
      </c>
      <c r="Q317" s="533">
        <v>12600</v>
      </c>
      <c r="R317" s="589">
        <v>15600</v>
      </c>
      <c r="S317" s="589">
        <f t="shared" si="147"/>
        <v>12000</v>
      </c>
      <c r="T317" s="590">
        <v>56080</v>
      </c>
      <c r="U317" s="591">
        <v>15</v>
      </c>
      <c r="V317" s="519"/>
      <c r="X317" s="544"/>
    </row>
    <row r="318" s="551" customFormat="1" ht="24" customHeight="1" spans="1:24">
      <c r="A318" s="524" t="s">
        <v>505</v>
      </c>
      <c r="B318" s="581" t="s">
        <v>1151</v>
      </c>
      <c r="C318" s="586" t="s">
        <v>827</v>
      </c>
      <c r="D318" s="581">
        <v>2</v>
      </c>
      <c r="E318" s="581">
        <v>15</v>
      </c>
      <c r="F318" s="527">
        <v>1138</v>
      </c>
      <c r="G318" s="533">
        <f t="shared" si="143"/>
        <v>286250</v>
      </c>
      <c r="H318" s="533">
        <f t="shared" si="144"/>
        <v>162600</v>
      </c>
      <c r="I318" s="533">
        <v>132600</v>
      </c>
      <c r="J318" s="533">
        <v>5</v>
      </c>
      <c r="K318" s="533">
        <f t="shared" si="145"/>
        <v>30000</v>
      </c>
      <c r="L318" s="533">
        <f t="shared" si="146"/>
        <v>123650</v>
      </c>
      <c r="M318" s="533">
        <v>10000</v>
      </c>
      <c r="N318" s="588">
        <v>1920</v>
      </c>
      <c r="O318" s="533">
        <v>20000</v>
      </c>
      <c r="P318" s="533">
        <v>10000</v>
      </c>
      <c r="Q318" s="533">
        <v>15800</v>
      </c>
      <c r="R318" s="589">
        <v>3050</v>
      </c>
      <c r="S318" s="589">
        <f t="shared" si="147"/>
        <v>12000</v>
      </c>
      <c r="T318" s="590">
        <v>50880</v>
      </c>
      <c r="U318" s="591">
        <v>16</v>
      </c>
      <c r="V318" s="519"/>
      <c r="X318" s="544"/>
    </row>
    <row r="319" s="551" customFormat="1" ht="24" customHeight="1" spans="1:24">
      <c r="A319" s="524" t="s">
        <v>505</v>
      </c>
      <c r="B319" s="581" t="s">
        <v>1152</v>
      </c>
      <c r="C319" s="586" t="s">
        <v>829</v>
      </c>
      <c r="D319" s="581">
        <v>2</v>
      </c>
      <c r="E319" s="581">
        <v>14</v>
      </c>
      <c r="F319" s="527">
        <v>1537</v>
      </c>
      <c r="G319" s="533">
        <f t="shared" si="143"/>
        <v>271400</v>
      </c>
      <c r="H319" s="533">
        <f t="shared" si="144"/>
        <v>162600</v>
      </c>
      <c r="I319" s="533">
        <v>132600</v>
      </c>
      <c r="J319" s="533">
        <v>5</v>
      </c>
      <c r="K319" s="533">
        <f t="shared" si="145"/>
        <v>30000</v>
      </c>
      <c r="L319" s="533">
        <f t="shared" si="146"/>
        <v>108800</v>
      </c>
      <c r="M319" s="533">
        <v>10000</v>
      </c>
      <c r="N319" s="588">
        <v>1920</v>
      </c>
      <c r="O319" s="533">
        <v>20000</v>
      </c>
      <c r="P319" s="533">
        <v>10000</v>
      </c>
      <c r="Q319" s="533">
        <v>15200</v>
      </c>
      <c r="R319" s="589"/>
      <c r="S319" s="589">
        <f t="shared" si="147"/>
        <v>12000</v>
      </c>
      <c r="T319" s="590">
        <v>39680</v>
      </c>
      <c r="U319" s="591">
        <v>12</v>
      </c>
      <c r="V319" s="519"/>
      <c r="X319" s="544"/>
    </row>
    <row r="320" s="551" customFormat="1" ht="24" customHeight="1" spans="1:24">
      <c r="A320" s="524" t="s">
        <v>505</v>
      </c>
      <c r="B320" s="581" t="s">
        <v>1153</v>
      </c>
      <c r="C320" s="586" t="s">
        <v>829</v>
      </c>
      <c r="D320" s="581">
        <v>2</v>
      </c>
      <c r="E320" s="581">
        <v>17</v>
      </c>
      <c r="F320" s="527">
        <v>930</v>
      </c>
      <c r="G320" s="533">
        <f t="shared" si="143"/>
        <v>245770</v>
      </c>
      <c r="H320" s="533">
        <f t="shared" si="144"/>
        <v>138600</v>
      </c>
      <c r="I320" s="533">
        <v>108600</v>
      </c>
      <c r="J320" s="533">
        <v>4</v>
      </c>
      <c r="K320" s="533">
        <f t="shared" si="145"/>
        <v>30000</v>
      </c>
      <c r="L320" s="533">
        <f t="shared" si="146"/>
        <v>107170</v>
      </c>
      <c r="M320" s="533">
        <v>10000</v>
      </c>
      <c r="N320" s="588">
        <v>1920</v>
      </c>
      <c r="O320" s="533">
        <v>20000</v>
      </c>
      <c r="P320" s="533">
        <v>10000</v>
      </c>
      <c r="Q320" s="533">
        <v>22200</v>
      </c>
      <c r="R320" s="589">
        <v>4650</v>
      </c>
      <c r="S320" s="589">
        <f t="shared" si="147"/>
        <v>9600</v>
      </c>
      <c r="T320" s="590">
        <v>28800</v>
      </c>
      <c r="U320" s="591">
        <v>8</v>
      </c>
      <c r="V320" s="519"/>
      <c r="X320" s="544"/>
    </row>
    <row r="321" s="551" customFormat="1" ht="24" customHeight="1" spans="1:24">
      <c r="A321" s="524" t="s">
        <v>505</v>
      </c>
      <c r="B321" s="581" t="s">
        <v>1154</v>
      </c>
      <c r="C321" s="586" t="s">
        <v>827</v>
      </c>
      <c r="D321" s="581">
        <v>1</v>
      </c>
      <c r="E321" s="581">
        <v>10</v>
      </c>
      <c r="F321" s="527">
        <v>886</v>
      </c>
      <c r="G321" s="533">
        <f t="shared" si="143"/>
        <v>205420</v>
      </c>
      <c r="H321" s="533">
        <f t="shared" si="144"/>
        <v>138600</v>
      </c>
      <c r="I321" s="533">
        <v>108600</v>
      </c>
      <c r="J321" s="533">
        <v>4</v>
      </c>
      <c r="K321" s="533">
        <f t="shared" si="145"/>
        <v>30000</v>
      </c>
      <c r="L321" s="533">
        <f t="shared" si="146"/>
        <v>66820</v>
      </c>
      <c r="M321" s="533">
        <v>10000</v>
      </c>
      <c r="N321" s="588">
        <v>1920</v>
      </c>
      <c r="O321" s="533">
        <v>20000</v>
      </c>
      <c r="P321" s="533">
        <v>10000</v>
      </c>
      <c r="Q321" s="533">
        <v>4500</v>
      </c>
      <c r="R321" s="589"/>
      <c r="S321" s="589">
        <f t="shared" si="147"/>
        <v>9600</v>
      </c>
      <c r="T321" s="590">
        <v>10800</v>
      </c>
      <c r="U321" s="591">
        <v>5</v>
      </c>
      <c r="V321" s="519"/>
      <c r="X321" s="544"/>
    </row>
    <row r="322" s="551" customFormat="1" ht="24" customHeight="1" spans="1:24">
      <c r="A322" s="524" t="s">
        <v>505</v>
      </c>
      <c r="B322" s="581" t="s">
        <v>1155</v>
      </c>
      <c r="C322" s="586" t="s">
        <v>829</v>
      </c>
      <c r="D322" s="581">
        <v>2</v>
      </c>
      <c r="E322" s="581">
        <v>23</v>
      </c>
      <c r="F322" s="527">
        <v>2063</v>
      </c>
      <c r="G322" s="533">
        <f t="shared" si="143"/>
        <v>265320</v>
      </c>
      <c r="H322" s="533">
        <f t="shared" si="144"/>
        <v>162600</v>
      </c>
      <c r="I322" s="533">
        <v>132600</v>
      </c>
      <c r="J322" s="533">
        <v>5</v>
      </c>
      <c r="K322" s="533">
        <f t="shared" si="145"/>
        <v>30000</v>
      </c>
      <c r="L322" s="533">
        <f t="shared" si="146"/>
        <v>102720</v>
      </c>
      <c r="M322" s="533">
        <v>10000</v>
      </c>
      <c r="N322" s="588">
        <v>1920</v>
      </c>
      <c r="O322" s="533">
        <v>20000</v>
      </c>
      <c r="P322" s="533">
        <v>10000</v>
      </c>
      <c r="Q322" s="533">
        <v>22400</v>
      </c>
      <c r="R322" s="589"/>
      <c r="S322" s="589">
        <f t="shared" si="147"/>
        <v>12000</v>
      </c>
      <c r="T322" s="590">
        <v>26400</v>
      </c>
      <c r="U322" s="591">
        <v>8</v>
      </c>
      <c r="V322" s="519"/>
      <c r="X322" s="544"/>
    </row>
    <row r="323" s="551" customFormat="1" ht="24" customHeight="1" spans="1:24">
      <c r="A323" s="524" t="s">
        <v>505</v>
      </c>
      <c r="B323" s="581" t="s">
        <v>1156</v>
      </c>
      <c r="C323" s="586" t="s">
        <v>829</v>
      </c>
      <c r="D323" s="581">
        <v>2</v>
      </c>
      <c r="E323" s="581">
        <v>17</v>
      </c>
      <c r="F323" s="527">
        <v>2325</v>
      </c>
      <c r="G323" s="533">
        <f t="shared" si="143"/>
        <v>277920</v>
      </c>
      <c r="H323" s="533">
        <f t="shared" si="144"/>
        <v>162600</v>
      </c>
      <c r="I323" s="533">
        <v>132600</v>
      </c>
      <c r="J323" s="533">
        <v>5</v>
      </c>
      <c r="K323" s="533">
        <f t="shared" si="145"/>
        <v>30000</v>
      </c>
      <c r="L323" s="533">
        <f t="shared" si="146"/>
        <v>115320</v>
      </c>
      <c r="M323" s="533">
        <v>10000</v>
      </c>
      <c r="N323" s="588">
        <v>1920</v>
      </c>
      <c r="O323" s="533">
        <v>20000</v>
      </c>
      <c r="P323" s="533">
        <v>10000</v>
      </c>
      <c r="Q323" s="533">
        <v>17000</v>
      </c>
      <c r="R323" s="589"/>
      <c r="S323" s="589">
        <f t="shared" si="147"/>
        <v>12000</v>
      </c>
      <c r="T323" s="590">
        <v>44400</v>
      </c>
      <c r="U323" s="591">
        <v>14</v>
      </c>
      <c r="V323" s="519"/>
      <c r="X323" s="544"/>
    </row>
    <row r="324" s="551" customFormat="1" ht="24" customHeight="1" spans="1:24">
      <c r="A324" s="524" t="s">
        <v>505</v>
      </c>
      <c r="B324" s="581" t="s">
        <v>1157</v>
      </c>
      <c r="C324" s="586" t="s">
        <v>829</v>
      </c>
      <c r="D324" s="581">
        <v>2</v>
      </c>
      <c r="E324" s="581">
        <v>13</v>
      </c>
      <c r="F324" s="527">
        <v>1542</v>
      </c>
      <c r="G324" s="533">
        <f t="shared" si="143"/>
        <v>262300</v>
      </c>
      <c r="H324" s="533">
        <f t="shared" si="144"/>
        <v>162600</v>
      </c>
      <c r="I324" s="533">
        <v>132600</v>
      </c>
      <c r="J324" s="533">
        <v>5</v>
      </c>
      <c r="K324" s="533">
        <f t="shared" si="145"/>
        <v>30000</v>
      </c>
      <c r="L324" s="533">
        <f t="shared" si="146"/>
        <v>99700</v>
      </c>
      <c r="M324" s="533">
        <v>10000</v>
      </c>
      <c r="N324" s="588">
        <v>1920</v>
      </c>
      <c r="O324" s="533">
        <v>20000</v>
      </c>
      <c r="P324" s="533">
        <v>10000</v>
      </c>
      <c r="Q324" s="533">
        <v>8500</v>
      </c>
      <c r="R324" s="589"/>
      <c r="S324" s="589">
        <f t="shared" si="147"/>
        <v>12000</v>
      </c>
      <c r="T324" s="590">
        <v>37280</v>
      </c>
      <c r="U324" s="591">
        <v>13</v>
      </c>
      <c r="V324" s="519"/>
      <c r="X324" s="544"/>
    </row>
    <row r="325" s="552" customFormat="1" ht="24" customHeight="1" spans="1:24">
      <c r="A325" s="513" t="s">
        <v>1158</v>
      </c>
      <c r="B325" s="582"/>
      <c r="C325" s="585"/>
      <c r="D325" s="582">
        <f t="shared" ref="D325:U325" si="148">SUM(D326:D339)</f>
        <v>22</v>
      </c>
      <c r="E325" s="582">
        <f t="shared" si="148"/>
        <v>181</v>
      </c>
      <c r="F325" s="582">
        <f t="shared" si="148"/>
        <v>17935</v>
      </c>
      <c r="G325" s="582">
        <f t="shared" si="148"/>
        <v>3596550</v>
      </c>
      <c r="H325" s="582">
        <f t="shared" si="148"/>
        <v>2228400</v>
      </c>
      <c r="I325" s="582">
        <f t="shared" si="148"/>
        <v>1808400</v>
      </c>
      <c r="J325" s="582">
        <f t="shared" si="148"/>
        <v>68</v>
      </c>
      <c r="K325" s="582">
        <f t="shared" si="148"/>
        <v>420000</v>
      </c>
      <c r="L325" s="582">
        <f t="shared" si="148"/>
        <v>1368150</v>
      </c>
      <c r="M325" s="582">
        <f t="shared" si="148"/>
        <v>140000</v>
      </c>
      <c r="N325" s="582">
        <f t="shared" si="148"/>
        <v>26880</v>
      </c>
      <c r="O325" s="582">
        <f t="shared" si="148"/>
        <v>280000</v>
      </c>
      <c r="P325" s="582">
        <f t="shared" si="148"/>
        <v>140000</v>
      </c>
      <c r="Q325" s="582">
        <f t="shared" si="148"/>
        <v>190500</v>
      </c>
      <c r="R325" s="583">
        <f t="shared" si="148"/>
        <v>26450</v>
      </c>
      <c r="S325" s="583">
        <f t="shared" si="148"/>
        <v>163200</v>
      </c>
      <c r="T325" s="583">
        <f t="shared" si="148"/>
        <v>401120</v>
      </c>
      <c r="U325" s="583">
        <f t="shared" si="148"/>
        <v>122</v>
      </c>
      <c r="V325" s="531"/>
      <c r="X325" s="544"/>
    </row>
    <row r="326" s="554" customFormat="1" ht="24" customHeight="1" spans="1:24">
      <c r="A326" s="524" t="s">
        <v>1159</v>
      </c>
      <c r="B326" s="581" t="s">
        <v>1160</v>
      </c>
      <c r="C326" s="586" t="s">
        <v>827</v>
      </c>
      <c r="D326" s="581">
        <v>1</v>
      </c>
      <c r="E326" s="581">
        <v>9</v>
      </c>
      <c r="F326" s="527">
        <v>962</v>
      </c>
      <c r="G326" s="533">
        <f t="shared" ref="G326:G339" si="149">H326+L326</f>
        <v>235420</v>
      </c>
      <c r="H326" s="533">
        <f t="shared" ref="H326:H339" si="150">I326+K326</f>
        <v>162600</v>
      </c>
      <c r="I326" s="533">
        <v>132600</v>
      </c>
      <c r="J326" s="533">
        <v>5</v>
      </c>
      <c r="K326" s="533">
        <f t="shared" ref="K326:K339" si="151">IF(F326&gt;=500,IF(AND(F326&gt;=3000),30000,30000),30000)</f>
        <v>30000</v>
      </c>
      <c r="L326" s="533">
        <f t="shared" ref="L326:L339" si="152">SUM(M326:T326)</f>
        <v>72820</v>
      </c>
      <c r="M326" s="533">
        <v>10000</v>
      </c>
      <c r="N326" s="588">
        <v>1920</v>
      </c>
      <c r="O326" s="533">
        <v>20000</v>
      </c>
      <c r="P326" s="533">
        <v>10000</v>
      </c>
      <c r="Q326" s="533">
        <v>4900</v>
      </c>
      <c r="R326" s="589"/>
      <c r="S326" s="589">
        <f t="shared" ref="S326:S339" si="153">J326*2400</f>
        <v>12000</v>
      </c>
      <c r="T326" s="590">
        <v>14000</v>
      </c>
      <c r="U326" s="591">
        <v>6</v>
      </c>
      <c r="V326" s="519"/>
      <c r="X326" s="544"/>
    </row>
    <row r="327" s="551" customFormat="1" ht="24" customHeight="1" spans="1:24">
      <c r="A327" s="524" t="s">
        <v>1159</v>
      </c>
      <c r="B327" s="581" t="s">
        <v>1161</v>
      </c>
      <c r="C327" s="586" t="s">
        <v>829</v>
      </c>
      <c r="D327" s="581">
        <v>1</v>
      </c>
      <c r="E327" s="581">
        <v>10</v>
      </c>
      <c r="F327" s="527">
        <v>1317</v>
      </c>
      <c r="G327" s="533">
        <f t="shared" si="149"/>
        <v>244820</v>
      </c>
      <c r="H327" s="533">
        <f t="shared" si="150"/>
        <v>162600</v>
      </c>
      <c r="I327" s="533">
        <v>132600</v>
      </c>
      <c r="J327" s="533">
        <v>5</v>
      </c>
      <c r="K327" s="533">
        <f t="shared" si="151"/>
        <v>30000</v>
      </c>
      <c r="L327" s="533">
        <f t="shared" si="152"/>
        <v>82220</v>
      </c>
      <c r="M327" s="533">
        <v>10000</v>
      </c>
      <c r="N327" s="588">
        <v>1920</v>
      </c>
      <c r="O327" s="533">
        <v>20000</v>
      </c>
      <c r="P327" s="533">
        <v>10000</v>
      </c>
      <c r="Q327" s="533">
        <v>1900</v>
      </c>
      <c r="R327" s="589"/>
      <c r="S327" s="589">
        <f t="shared" si="153"/>
        <v>12000</v>
      </c>
      <c r="T327" s="590">
        <v>26400</v>
      </c>
      <c r="U327" s="591">
        <v>8</v>
      </c>
      <c r="V327" s="519"/>
      <c r="X327" s="544"/>
    </row>
    <row r="328" s="551" customFormat="1" ht="24" customHeight="1" spans="1:24">
      <c r="A328" s="524" t="s">
        <v>1159</v>
      </c>
      <c r="B328" s="581" t="s">
        <v>1162</v>
      </c>
      <c r="C328" s="586" t="s">
        <v>829</v>
      </c>
      <c r="D328" s="581">
        <v>1</v>
      </c>
      <c r="E328" s="581">
        <v>9</v>
      </c>
      <c r="F328" s="527">
        <v>1269</v>
      </c>
      <c r="G328" s="533">
        <f t="shared" si="149"/>
        <v>250820</v>
      </c>
      <c r="H328" s="533">
        <f t="shared" si="150"/>
        <v>162600</v>
      </c>
      <c r="I328" s="533">
        <v>132600</v>
      </c>
      <c r="J328" s="533">
        <v>5</v>
      </c>
      <c r="K328" s="533">
        <f t="shared" si="151"/>
        <v>30000</v>
      </c>
      <c r="L328" s="533">
        <f t="shared" si="152"/>
        <v>88220</v>
      </c>
      <c r="M328" s="533">
        <v>10000</v>
      </c>
      <c r="N328" s="588">
        <v>1920</v>
      </c>
      <c r="O328" s="533">
        <v>20000</v>
      </c>
      <c r="P328" s="533">
        <v>10000</v>
      </c>
      <c r="Q328" s="533">
        <v>23600</v>
      </c>
      <c r="R328" s="589">
        <v>3500</v>
      </c>
      <c r="S328" s="589">
        <f t="shared" si="153"/>
        <v>12000</v>
      </c>
      <c r="T328" s="590">
        <v>7200</v>
      </c>
      <c r="U328" s="591">
        <v>3</v>
      </c>
      <c r="V328" s="519"/>
      <c r="X328" s="544"/>
    </row>
    <row r="329" s="551" customFormat="1" ht="24" customHeight="1" spans="1:24">
      <c r="A329" s="524" t="s">
        <v>1159</v>
      </c>
      <c r="B329" s="524" t="s">
        <v>1163</v>
      </c>
      <c r="C329" s="586" t="s">
        <v>827</v>
      </c>
      <c r="D329" s="581">
        <v>2</v>
      </c>
      <c r="E329" s="581">
        <v>10</v>
      </c>
      <c r="F329" s="527">
        <v>593</v>
      </c>
      <c r="G329" s="533">
        <f t="shared" si="149"/>
        <v>235800</v>
      </c>
      <c r="H329" s="533">
        <f t="shared" si="150"/>
        <v>138600</v>
      </c>
      <c r="I329" s="533">
        <v>108600</v>
      </c>
      <c r="J329" s="533">
        <v>4</v>
      </c>
      <c r="K329" s="533">
        <f t="shared" si="151"/>
        <v>30000</v>
      </c>
      <c r="L329" s="533">
        <f t="shared" si="152"/>
        <v>97200</v>
      </c>
      <c r="M329" s="533">
        <v>10000</v>
      </c>
      <c r="N329" s="588">
        <v>1920</v>
      </c>
      <c r="O329" s="533">
        <v>20000</v>
      </c>
      <c r="P329" s="533">
        <v>10000</v>
      </c>
      <c r="Q329" s="533">
        <v>17000</v>
      </c>
      <c r="R329" s="589"/>
      <c r="S329" s="589">
        <f t="shared" si="153"/>
        <v>9600</v>
      </c>
      <c r="T329" s="590">
        <v>28680</v>
      </c>
      <c r="U329" s="591">
        <v>8</v>
      </c>
      <c r="V329" s="519"/>
      <c r="X329" s="544"/>
    </row>
    <row r="330" s="554" customFormat="1" ht="24" customHeight="1" spans="1:24">
      <c r="A330" s="524" t="s">
        <v>1159</v>
      </c>
      <c r="B330" s="581" t="s">
        <v>1164</v>
      </c>
      <c r="C330" s="586" t="s">
        <v>827</v>
      </c>
      <c r="D330" s="581">
        <v>1</v>
      </c>
      <c r="E330" s="581">
        <v>5</v>
      </c>
      <c r="F330" s="527">
        <v>850</v>
      </c>
      <c r="G330" s="533">
        <f t="shared" si="149"/>
        <v>188920</v>
      </c>
      <c r="H330" s="533">
        <f t="shared" si="150"/>
        <v>114600</v>
      </c>
      <c r="I330" s="533">
        <v>84600</v>
      </c>
      <c r="J330" s="533">
        <v>3</v>
      </c>
      <c r="K330" s="533">
        <f t="shared" si="151"/>
        <v>30000</v>
      </c>
      <c r="L330" s="533">
        <f t="shared" si="152"/>
        <v>74320</v>
      </c>
      <c r="M330" s="533">
        <v>10000</v>
      </c>
      <c r="N330" s="588">
        <v>1920</v>
      </c>
      <c r="O330" s="533">
        <v>20000</v>
      </c>
      <c r="P330" s="533">
        <v>10000</v>
      </c>
      <c r="Q330" s="533">
        <v>6000</v>
      </c>
      <c r="R330" s="589"/>
      <c r="S330" s="589">
        <f t="shared" si="153"/>
        <v>7200</v>
      </c>
      <c r="T330" s="590">
        <v>19200</v>
      </c>
      <c r="U330" s="591">
        <v>5</v>
      </c>
      <c r="V330" s="519"/>
      <c r="X330" s="544"/>
    </row>
    <row r="331" s="551" customFormat="1" ht="24" customHeight="1" spans="1:24">
      <c r="A331" s="524" t="s">
        <v>1159</v>
      </c>
      <c r="B331" s="581" t="s">
        <v>1165</v>
      </c>
      <c r="C331" s="586" t="s">
        <v>829</v>
      </c>
      <c r="D331" s="581">
        <v>1</v>
      </c>
      <c r="E331" s="581">
        <v>9</v>
      </c>
      <c r="F331" s="527">
        <v>1051</v>
      </c>
      <c r="G331" s="533">
        <f t="shared" si="149"/>
        <v>249270</v>
      </c>
      <c r="H331" s="533">
        <f t="shared" si="150"/>
        <v>162600</v>
      </c>
      <c r="I331" s="533">
        <v>132600</v>
      </c>
      <c r="J331" s="533">
        <v>5</v>
      </c>
      <c r="K331" s="533">
        <f t="shared" si="151"/>
        <v>30000</v>
      </c>
      <c r="L331" s="533">
        <f t="shared" si="152"/>
        <v>86670</v>
      </c>
      <c r="M331" s="533">
        <v>10000</v>
      </c>
      <c r="N331" s="588">
        <v>1920</v>
      </c>
      <c r="O331" s="533">
        <v>20000</v>
      </c>
      <c r="P331" s="533">
        <v>10000</v>
      </c>
      <c r="Q331" s="533">
        <v>0</v>
      </c>
      <c r="R331" s="589">
        <v>10750</v>
      </c>
      <c r="S331" s="589">
        <f t="shared" si="153"/>
        <v>12000</v>
      </c>
      <c r="T331" s="590">
        <v>22000</v>
      </c>
      <c r="U331" s="591">
        <v>8</v>
      </c>
      <c r="V331" s="519"/>
      <c r="X331" s="544"/>
    </row>
    <row r="332" s="551" customFormat="1" ht="24" customHeight="1" spans="1:24">
      <c r="A332" s="524" t="s">
        <v>1159</v>
      </c>
      <c r="B332" s="581" t="s">
        <v>1166</v>
      </c>
      <c r="C332" s="586" t="s">
        <v>829</v>
      </c>
      <c r="D332" s="581">
        <v>2</v>
      </c>
      <c r="E332" s="581">
        <v>15</v>
      </c>
      <c r="F332" s="527">
        <v>1599</v>
      </c>
      <c r="G332" s="533">
        <f t="shared" si="149"/>
        <v>283820</v>
      </c>
      <c r="H332" s="533">
        <f t="shared" si="150"/>
        <v>162600</v>
      </c>
      <c r="I332" s="533">
        <v>132600</v>
      </c>
      <c r="J332" s="533">
        <v>5</v>
      </c>
      <c r="K332" s="533">
        <f t="shared" si="151"/>
        <v>30000</v>
      </c>
      <c r="L332" s="533">
        <f t="shared" si="152"/>
        <v>121220</v>
      </c>
      <c r="M332" s="533">
        <v>10000</v>
      </c>
      <c r="N332" s="588">
        <v>1920</v>
      </c>
      <c r="O332" s="533">
        <v>20000</v>
      </c>
      <c r="P332" s="533">
        <v>10000</v>
      </c>
      <c r="Q332" s="533">
        <v>14300</v>
      </c>
      <c r="R332" s="589">
        <v>12200</v>
      </c>
      <c r="S332" s="589">
        <f t="shared" si="153"/>
        <v>12000</v>
      </c>
      <c r="T332" s="590">
        <v>40800</v>
      </c>
      <c r="U332" s="591">
        <v>11</v>
      </c>
      <c r="V332" s="519"/>
      <c r="X332" s="544"/>
    </row>
    <row r="333" s="545" customFormat="1" ht="24" customHeight="1" spans="1:24">
      <c r="A333" s="524" t="s">
        <v>1159</v>
      </c>
      <c r="B333" s="586" t="s">
        <v>1167</v>
      </c>
      <c r="C333" s="586" t="s">
        <v>827</v>
      </c>
      <c r="D333" s="586">
        <v>2</v>
      </c>
      <c r="E333" s="586">
        <v>25</v>
      </c>
      <c r="F333" s="587">
        <v>2580</v>
      </c>
      <c r="G333" s="533">
        <f t="shared" si="149"/>
        <v>301420</v>
      </c>
      <c r="H333" s="533">
        <f t="shared" si="150"/>
        <v>186600</v>
      </c>
      <c r="I333" s="533">
        <v>156600</v>
      </c>
      <c r="J333" s="533">
        <v>6</v>
      </c>
      <c r="K333" s="533">
        <f t="shared" si="151"/>
        <v>30000</v>
      </c>
      <c r="L333" s="533">
        <f t="shared" si="152"/>
        <v>114820</v>
      </c>
      <c r="M333" s="533">
        <v>10000</v>
      </c>
      <c r="N333" s="588">
        <v>1920</v>
      </c>
      <c r="O333" s="533">
        <v>20000</v>
      </c>
      <c r="P333" s="533">
        <v>10000</v>
      </c>
      <c r="Q333" s="533">
        <v>22500</v>
      </c>
      <c r="R333" s="589"/>
      <c r="S333" s="589">
        <f t="shared" si="153"/>
        <v>14400</v>
      </c>
      <c r="T333" s="590">
        <v>36000</v>
      </c>
      <c r="U333" s="591">
        <v>12</v>
      </c>
      <c r="V333" s="592"/>
      <c r="X333" s="544"/>
    </row>
    <row r="334" s="545" customFormat="1" ht="24" customHeight="1" spans="1:24">
      <c r="A334" s="524" t="s">
        <v>1159</v>
      </c>
      <c r="B334" s="586" t="s">
        <v>1168</v>
      </c>
      <c r="C334" s="586" t="s">
        <v>829</v>
      </c>
      <c r="D334" s="586">
        <v>2</v>
      </c>
      <c r="E334" s="586">
        <v>17</v>
      </c>
      <c r="F334" s="587">
        <v>1659</v>
      </c>
      <c r="G334" s="533">
        <f t="shared" si="149"/>
        <v>262620</v>
      </c>
      <c r="H334" s="533">
        <f t="shared" si="150"/>
        <v>162600</v>
      </c>
      <c r="I334" s="533">
        <v>132600</v>
      </c>
      <c r="J334" s="533">
        <v>5</v>
      </c>
      <c r="K334" s="533">
        <f t="shared" si="151"/>
        <v>30000</v>
      </c>
      <c r="L334" s="533">
        <f t="shared" si="152"/>
        <v>100020</v>
      </c>
      <c r="M334" s="533">
        <v>10000</v>
      </c>
      <c r="N334" s="588">
        <v>1920</v>
      </c>
      <c r="O334" s="533">
        <v>20000</v>
      </c>
      <c r="P334" s="533">
        <v>10000</v>
      </c>
      <c r="Q334" s="533">
        <v>14500</v>
      </c>
      <c r="R334" s="589"/>
      <c r="S334" s="589">
        <f t="shared" si="153"/>
        <v>12000</v>
      </c>
      <c r="T334" s="590">
        <v>31600</v>
      </c>
      <c r="U334" s="591">
        <v>9</v>
      </c>
      <c r="V334" s="592"/>
      <c r="X334" s="544"/>
    </row>
    <row r="335" s="545" customFormat="1" ht="24" customHeight="1" spans="1:24">
      <c r="A335" s="524" t="s">
        <v>1159</v>
      </c>
      <c r="B335" s="586" t="s">
        <v>1169</v>
      </c>
      <c r="C335" s="586" t="s">
        <v>827</v>
      </c>
      <c r="D335" s="586">
        <v>2</v>
      </c>
      <c r="E335" s="586">
        <v>15</v>
      </c>
      <c r="F335" s="587">
        <v>1107</v>
      </c>
      <c r="G335" s="533">
        <f t="shared" si="149"/>
        <v>273720</v>
      </c>
      <c r="H335" s="533">
        <f t="shared" si="150"/>
        <v>162600</v>
      </c>
      <c r="I335" s="533">
        <v>132600</v>
      </c>
      <c r="J335" s="533">
        <v>5</v>
      </c>
      <c r="K335" s="533">
        <f t="shared" si="151"/>
        <v>30000</v>
      </c>
      <c r="L335" s="533">
        <f t="shared" si="152"/>
        <v>111120</v>
      </c>
      <c r="M335" s="533">
        <v>10000</v>
      </c>
      <c r="N335" s="588">
        <v>1920</v>
      </c>
      <c r="O335" s="533">
        <v>20000</v>
      </c>
      <c r="P335" s="533">
        <v>10000</v>
      </c>
      <c r="Q335" s="533">
        <v>26000</v>
      </c>
      <c r="R335" s="589"/>
      <c r="S335" s="589">
        <f t="shared" si="153"/>
        <v>12000</v>
      </c>
      <c r="T335" s="590">
        <v>31200</v>
      </c>
      <c r="U335" s="591">
        <v>9</v>
      </c>
      <c r="V335" s="593" t="s">
        <v>1170</v>
      </c>
      <c r="X335" s="544"/>
    </row>
    <row r="336" s="545" customFormat="1" ht="24" customHeight="1" spans="1:24">
      <c r="A336" s="524" t="s">
        <v>1159</v>
      </c>
      <c r="B336" s="586" t="s">
        <v>1171</v>
      </c>
      <c r="C336" s="586" t="s">
        <v>829</v>
      </c>
      <c r="D336" s="586">
        <v>2</v>
      </c>
      <c r="E336" s="586">
        <v>15</v>
      </c>
      <c r="F336" s="587">
        <v>1144</v>
      </c>
      <c r="G336" s="533">
        <f t="shared" si="149"/>
        <v>276500</v>
      </c>
      <c r="H336" s="533">
        <f t="shared" si="150"/>
        <v>162600</v>
      </c>
      <c r="I336" s="533">
        <v>132600</v>
      </c>
      <c r="J336" s="533">
        <v>5</v>
      </c>
      <c r="K336" s="533">
        <f t="shared" si="151"/>
        <v>30000</v>
      </c>
      <c r="L336" s="533">
        <f t="shared" si="152"/>
        <v>113900</v>
      </c>
      <c r="M336" s="533">
        <v>10000</v>
      </c>
      <c r="N336" s="588">
        <v>1920</v>
      </c>
      <c r="O336" s="533">
        <v>20000</v>
      </c>
      <c r="P336" s="533">
        <v>10000</v>
      </c>
      <c r="Q336" s="533">
        <v>19300</v>
      </c>
      <c r="R336" s="589"/>
      <c r="S336" s="589">
        <f t="shared" si="153"/>
        <v>12000</v>
      </c>
      <c r="T336" s="590">
        <v>40680</v>
      </c>
      <c r="U336" s="591">
        <v>11</v>
      </c>
      <c r="V336" s="592"/>
      <c r="X336" s="544"/>
    </row>
    <row r="337" s="545" customFormat="1" ht="24" customHeight="1" spans="1:24">
      <c r="A337" s="524" t="s">
        <v>1159</v>
      </c>
      <c r="B337" s="586" t="s">
        <v>1172</v>
      </c>
      <c r="C337" s="586" t="s">
        <v>829</v>
      </c>
      <c r="D337" s="586">
        <v>2</v>
      </c>
      <c r="E337" s="586">
        <v>12</v>
      </c>
      <c r="F337" s="587">
        <v>1123</v>
      </c>
      <c r="G337" s="533">
        <f t="shared" si="149"/>
        <v>273020</v>
      </c>
      <c r="H337" s="533">
        <f t="shared" si="150"/>
        <v>162600</v>
      </c>
      <c r="I337" s="533">
        <v>132600</v>
      </c>
      <c r="J337" s="533">
        <v>5</v>
      </c>
      <c r="K337" s="533">
        <f t="shared" si="151"/>
        <v>30000</v>
      </c>
      <c r="L337" s="533">
        <f t="shared" si="152"/>
        <v>110420</v>
      </c>
      <c r="M337" s="533">
        <v>10000</v>
      </c>
      <c r="N337" s="588">
        <v>1920</v>
      </c>
      <c r="O337" s="533">
        <v>20000</v>
      </c>
      <c r="P337" s="533">
        <v>10000</v>
      </c>
      <c r="Q337" s="533">
        <v>15700</v>
      </c>
      <c r="R337" s="589"/>
      <c r="S337" s="589">
        <f t="shared" si="153"/>
        <v>12000</v>
      </c>
      <c r="T337" s="590">
        <v>40800</v>
      </c>
      <c r="U337" s="591">
        <v>12</v>
      </c>
      <c r="V337" s="592"/>
      <c r="X337" s="544"/>
    </row>
    <row r="338" s="545" customFormat="1" ht="24" customHeight="1" spans="1:24">
      <c r="A338" s="524" t="s">
        <v>1159</v>
      </c>
      <c r="B338" s="586" t="s">
        <v>1173</v>
      </c>
      <c r="C338" s="586" t="s">
        <v>829</v>
      </c>
      <c r="D338" s="586">
        <v>2</v>
      </c>
      <c r="E338" s="586">
        <v>19</v>
      </c>
      <c r="F338" s="587">
        <v>1714</v>
      </c>
      <c r="G338" s="533">
        <f t="shared" si="149"/>
        <v>261820</v>
      </c>
      <c r="H338" s="533">
        <f t="shared" si="150"/>
        <v>162600</v>
      </c>
      <c r="I338" s="533">
        <v>132600</v>
      </c>
      <c r="J338" s="533">
        <v>5</v>
      </c>
      <c r="K338" s="533">
        <f t="shared" si="151"/>
        <v>30000</v>
      </c>
      <c r="L338" s="533">
        <f t="shared" si="152"/>
        <v>99220</v>
      </c>
      <c r="M338" s="533">
        <v>10000</v>
      </c>
      <c r="N338" s="588">
        <v>1920</v>
      </c>
      <c r="O338" s="533">
        <v>20000</v>
      </c>
      <c r="P338" s="533">
        <v>10000</v>
      </c>
      <c r="Q338" s="533">
        <v>19300</v>
      </c>
      <c r="R338" s="589"/>
      <c r="S338" s="589">
        <f t="shared" si="153"/>
        <v>12000</v>
      </c>
      <c r="T338" s="590">
        <v>26000</v>
      </c>
      <c r="U338" s="591">
        <v>8</v>
      </c>
      <c r="V338" s="592"/>
      <c r="X338" s="544"/>
    </row>
    <row r="339" s="547" customFormat="1" ht="24" customHeight="1" spans="1:24">
      <c r="A339" s="524" t="s">
        <v>1159</v>
      </c>
      <c r="B339" s="586" t="s">
        <v>1174</v>
      </c>
      <c r="C339" s="586" t="s">
        <v>827</v>
      </c>
      <c r="D339" s="586">
        <v>1</v>
      </c>
      <c r="E339" s="586">
        <v>11</v>
      </c>
      <c r="F339" s="587">
        <v>967</v>
      </c>
      <c r="G339" s="533">
        <f t="shared" si="149"/>
        <v>258580</v>
      </c>
      <c r="H339" s="533">
        <f t="shared" si="150"/>
        <v>162600</v>
      </c>
      <c r="I339" s="533">
        <v>132600</v>
      </c>
      <c r="J339" s="533">
        <v>5</v>
      </c>
      <c r="K339" s="533">
        <f t="shared" si="151"/>
        <v>30000</v>
      </c>
      <c r="L339" s="533">
        <f t="shared" si="152"/>
        <v>95980</v>
      </c>
      <c r="M339" s="533">
        <v>10000</v>
      </c>
      <c r="N339" s="588">
        <v>1920</v>
      </c>
      <c r="O339" s="533">
        <v>20000</v>
      </c>
      <c r="P339" s="533">
        <v>10000</v>
      </c>
      <c r="Q339" s="533">
        <v>5500</v>
      </c>
      <c r="R339" s="589"/>
      <c r="S339" s="589">
        <f t="shared" si="153"/>
        <v>12000</v>
      </c>
      <c r="T339" s="590">
        <v>36560</v>
      </c>
      <c r="U339" s="591">
        <v>12</v>
      </c>
      <c r="V339" s="592"/>
      <c r="X339" s="544"/>
    </row>
    <row r="340" s="546" customFormat="1" ht="24" customHeight="1" spans="1:24">
      <c r="A340" s="513" t="s">
        <v>1175</v>
      </c>
      <c r="B340" s="585"/>
      <c r="C340" s="585"/>
      <c r="D340" s="585">
        <f t="shared" ref="D340:U340" si="154">SUM(D341:D355)</f>
        <v>27</v>
      </c>
      <c r="E340" s="585">
        <f t="shared" si="154"/>
        <v>285</v>
      </c>
      <c r="F340" s="585">
        <f t="shared" si="154"/>
        <v>39721</v>
      </c>
      <c r="G340" s="585">
        <f t="shared" si="154"/>
        <v>4534480</v>
      </c>
      <c r="H340" s="585">
        <f t="shared" si="154"/>
        <v>2729000</v>
      </c>
      <c r="I340" s="585">
        <f t="shared" si="154"/>
        <v>2229000</v>
      </c>
      <c r="J340" s="585">
        <f t="shared" si="154"/>
        <v>85</v>
      </c>
      <c r="K340" s="585">
        <f t="shared" si="154"/>
        <v>500000</v>
      </c>
      <c r="L340" s="585">
        <f t="shared" si="154"/>
        <v>1805480</v>
      </c>
      <c r="M340" s="585">
        <f t="shared" si="154"/>
        <v>150000</v>
      </c>
      <c r="N340" s="585">
        <f t="shared" si="154"/>
        <v>28800</v>
      </c>
      <c r="O340" s="585">
        <f t="shared" si="154"/>
        <v>300000</v>
      </c>
      <c r="P340" s="585">
        <f t="shared" si="154"/>
        <v>150000</v>
      </c>
      <c r="Q340" s="585">
        <f t="shared" si="154"/>
        <v>334200</v>
      </c>
      <c r="R340" s="595">
        <f t="shared" si="154"/>
        <v>20650</v>
      </c>
      <c r="S340" s="595">
        <f t="shared" si="154"/>
        <v>204000</v>
      </c>
      <c r="T340" s="595">
        <f t="shared" si="154"/>
        <v>617830</v>
      </c>
      <c r="U340" s="595">
        <f t="shared" si="154"/>
        <v>189</v>
      </c>
      <c r="V340" s="596"/>
      <c r="X340" s="544"/>
    </row>
    <row r="341" s="551" customFormat="1" ht="24" customHeight="1" spans="1:24">
      <c r="A341" s="524" t="s">
        <v>1176</v>
      </c>
      <c r="B341" s="524" t="s">
        <v>1177</v>
      </c>
      <c r="C341" s="586" t="s">
        <v>827</v>
      </c>
      <c r="D341" s="581">
        <v>2</v>
      </c>
      <c r="E341" s="581">
        <v>18</v>
      </c>
      <c r="F341" s="527">
        <v>1789</v>
      </c>
      <c r="G341" s="533">
        <f t="shared" ref="G341:G355" si="155">H341+L341</f>
        <v>273620</v>
      </c>
      <c r="H341" s="533">
        <f t="shared" ref="H341:H355" si="156">I341+K341</f>
        <v>162600</v>
      </c>
      <c r="I341" s="533">
        <v>132600</v>
      </c>
      <c r="J341" s="533">
        <v>5</v>
      </c>
      <c r="K341" s="533">
        <f t="shared" ref="K341:K343" si="157">IF(F341&gt;=500,IF(AND(F341&gt;=3000),30000,30000),30000)</f>
        <v>30000</v>
      </c>
      <c r="L341" s="533">
        <f t="shared" ref="L341:L355" si="158">SUM(M341:T341)</f>
        <v>111020</v>
      </c>
      <c r="M341" s="533">
        <v>10000</v>
      </c>
      <c r="N341" s="588">
        <v>1920</v>
      </c>
      <c r="O341" s="533">
        <v>20000</v>
      </c>
      <c r="P341" s="533">
        <v>10000</v>
      </c>
      <c r="Q341" s="533">
        <v>11500</v>
      </c>
      <c r="R341" s="589"/>
      <c r="S341" s="589">
        <f t="shared" ref="S341:S355" si="159">J341*2400</f>
        <v>12000</v>
      </c>
      <c r="T341" s="590">
        <v>45600</v>
      </c>
      <c r="U341" s="591">
        <v>13</v>
      </c>
      <c r="V341" s="519"/>
      <c r="X341" s="544"/>
    </row>
    <row r="342" s="551" customFormat="1" ht="24" customHeight="1" spans="1:24">
      <c r="A342" s="524" t="s">
        <v>1176</v>
      </c>
      <c r="B342" s="581" t="s">
        <v>1178</v>
      </c>
      <c r="C342" s="586" t="s">
        <v>829</v>
      </c>
      <c r="D342" s="581">
        <v>2</v>
      </c>
      <c r="E342" s="581">
        <v>18</v>
      </c>
      <c r="F342" s="527">
        <v>1801</v>
      </c>
      <c r="G342" s="533">
        <f t="shared" si="155"/>
        <v>274400</v>
      </c>
      <c r="H342" s="533">
        <f t="shared" si="156"/>
        <v>162600</v>
      </c>
      <c r="I342" s="533">
        <v>132600</v>
      </c>
      <c r="J342" s="533">
        <v>5</v>
      </c>
      <c r="K342" s="533">
        <f t="shared" si="157"/>
        <v>30000</v>
      </c>
      <c r="L342" s="533">
        <f t="shared" si="158"/>
        <v>111800</v>
      </c>
      <c r="M342" s="533">
        <v>10000</v>
      </c>
      <c r="N342" s="588">
        <v>1920</v>
      </c>
      <c r="O342" s="533">
        <v>20000</v>
      </c>
      <c r="P342" s="533">
        <v>10000</v>
      </c>
      <c r="Q342" s="533">
        <v>22000</v>
      </c>
      <c r="R342" s="589"/>
      <c r="S342" s="589">
        <f t="shared" si="159"/>
        <v>12000</v>
      </c>
      <c r="T342" s="590">
        <v>35880</v>
      </c>
      <c r="U342" s="591">
        <v>11</v>
      </c>
      <c r="V342" s="519"/>
      <c r="X342" s="544"/>
    </row>
    <row r="343" s="551" customFormat="1" ht="24" customHeight="1" spans="1:24">
      <c r="A343" s="524" t="s">
        <v>1176</v>
      </c>
      <c r="B343" s="581" t="s">
        <v>1179</v>
      </c>
      <c r="C343" s="586" t="s">
        <v>827</v>
      </c>
      <c r="D343" s="581">
        <v>1</v>
      </c>
      <c r="E343" s="581">
        <v>9</v>
      </c>
      <c r="F343" s="527">
        <v>1067</v>
      </c>
      <c r="G343" s="533">
        <f t="shared" si="155"/>
        <v>255720</v>
      </c>
      <c r="H343" s="533">
        <f t="shared" si="156"/>
        <v>162600</v>
      </c>
      <c r="I343" s="533">
        <v>132600</v>
      </c>
      <c r="J343" s="533">
        <v>5</v>
      </c>
      <c r="K343" s="533">
        <f t="shared" si="157"/>
        <v>30000</v>
      </c>
      <c r="L343" s="533">
        <f t="shared" si="158"/>
        <v>93120</v>
      </c>
      <c r="M343" s="533">
        <v>10000</v>
      </c>
      <c r="N343" s="588">
        <v>1920</v>
      </c>
      <c r="O343" s="533">
        <v>20000</v>
      </c>
      <c r="P343" s="533">
        <v>10000</v>
      </c>
      <c r="Q343" s="533">
        <v>20000</v>
      </c>
      <c r="R343" s="589"/>
      <c r="S343" s="589">
        <f t="shared" si="159"/>
        <v>12000</v>
      </c>
      <c r="T343" s="590">
        <v>19200</v>
      </c>
      <c r="U343" s="591">
        <v>5</v>
      </c>
      <c r="V343" s="519"/>
      <c r="X343" s="544"/>
    </row>
    <row r="344" s="551" customFormat="1" ht="24" customHeight="1" spans="1:24">
      <c r="A344" s="524" t="s">
        <v>1176</v>
      </c>
      <c r="B344" s="581" t="s">
        <v>1180</v>
      </c>
      <c r="C344" s="586" t="s">
        <v>827</v>
      </c>
      <c r="D344" s="581">
        <v>2</v>
      </c>
      <c r="E344" s="581">
        <v>23</v>
      </c>
      <c r="F344" s="527">
        <v>3033</v>
      </c>
      <c r="G344" s="533">
        <f t="shared" si="155"/>
        <v>357600</v>
      </c>
      <c r="H344" s="533">
        <f t="shared" si="156"/>
        <v>220600</v>
      </c>
      <c r="I344" s="533">
        <v>180600</v>
      </c>
      <c r="J344" s="533">
        <v>7</v>
      </c>
      <c r="K344" s="533">
        <f t="shared" ref="K344:K348" si="160">IF(F344&gt;=500,IF(AND(F344&gt;=3000),40000,40000),40000)</f>
        <v>40000</v>
      </c>
      <c r="L344" s="533">
        <f t="shared" si="158"/>
        <v>137000</v>
      </c>
      <c r="M344" s="533">
        <v>10000</v>
      </c>
      <c r="N344" s="588">
        <v>1920</v>
      </c>
      <c r="O344" s="533">
        <v>20000</v>
      </c>
      <c r="P344" s="533">
        <v>10000</v>
      </c>
      <c r="Q344" s="533">
        <v>17800</v>
      </c>
      <c r="R344" s="589"/>
      <c r="S344" s="589">
        <f t="shared" si="159"/>
        <v>16800</v>
      </c>
      <c r="T344" s="590">
        <v>60480</v>
      </c>
      <c r="U344" s="591">
        <v>19</v>
      </c>
      <c r="V344" s="519"/>
      <c r="X344" s="544"/>
    </row>
    <row r="345" s="551" customFormat="1" ht="24" customHeight="1" spans="1:24">
      <c r="A345" s="524" t="s">
        <v>1176</v>
      </c>
      <c r="B345" s="581" t="s">
        <v>1181</v>
      </c>
      <c r="C345" s="586" t="s">
        <v>827</v>
      </c>
      <c r="D345" s="581">
        <v>2</v>
      </c>
      <c r="E345" s="581">
        <v>25</v>
      </c>
      <c r="F345" s="527">
        <v>3287</v>
      </c>
      <c r="G345" s="533">
        <f t="shared" si="155"/>
        <v>308620</v>
      </c>
      <c r="H345" s="533">
        <f t="shared" si="156"/>
        <v>172600</v>
      </c>
      <c r="I345" s="533">
        <v>132600</v>
      </c>
      <c r="J345" s="533">
        <v>5</v>
      </c>
      <c r="K345" s="533">
        <f t="shared" si="160"/>
        <v>40000</v>
      </c>
      <c r="L345" s="533">
        <f t="shared" si="158"/>
        <v>136020</v>
      </c>
      <c r="M345" s="533">
        <v>10000</v>
      </c>
      <c r="N345" s="588">
        <v>1920</v>
      </c>
      <c r="O345" s="533">
        <v>20000</v>
      </c>
      <c r="P345" s="533">
        <v>10000</v>
      </c>
      <c r="Q345" s="533">
        <v>29300</v>
      </c>
      <c r="R345" s="589" t="s">
        <v>747</v>
      </c>
      <c r="S345" s="589">
        <f t="shared" si="159"/>
        <v>12000</v>
      </c>
      <c r="T345" s="590">
        <v>52800</v>
      </c>
      <c r="U345" s="591">
        <v>14</v>
      </c>
      <c r="V345" s="519"/>
      <c r="X345" s="544"/>
    </row>
    <row r="346" s="551" customFormat="1" ht="24" customHeight="1" spans="1:24">
      <c r="A346" s="524" t="s">
        <v>1176</v>
      </c>
      <c r="B346" s="524" t="s">
        <v>1182</v>
      </c>
      <c r="C346" s="586" t="s">
        <v>827</v>
      </c>
      <c r="D346" s="581">
        <v>2</v>
      </c>
      <c r="E346" s="581">
        <v>17</v>
      </c>
      <c r="F346" s="527">
        <v>2459</v>
      </c>
      <c r="G346" s="533">
        <f t="shared" si="155"/>
        <v>285420</v>
      </c>
      <c r="H346" s="533">
        <f t="shared" si="156"/>
        <v>162600</v>
      </c>
      <c r="I346" s="533">
        <v>132600</v>
      </c>
      <c r="J346" s="533">
        <v>5</v>
      </c>
      <c r="K346" s="533">
        <f t="shared" ref="K346:K354" si="161">IF(F346&gt;=500,IF(AND(F346&gt;=3000),30000,30000),30000)</f>
        <v>30000</v>
      </c>
      <c r="L346" s="533">
        <f t="shared" si="158"/>
        <v>122820</v>
      </c>
      <c r="M346" s="533">
        <v>10000</v>
      </c>
      <c r="N346" s="588">
        <v>1920</v>
      </c>
      <c r="O346" s="533">
        <v>20000</v>
      </c>
      <c r="P346" s="533">
        <v>10000</v>
      </c>
      <c r="Q346" s="533">
        <v>10900</v>
      </c>
      <c r="R346" s="589"/>
      <c r="S346" s="589">
        <f t="shared" si="159"/>
        <v>12000</v>
      </c>
      <c r="T346" s="590">
        <v>58000</v>
      </c>
      <c r="U346" s="591">
        <v>20</v>
      </c>
      <c r="V346" s="519"/>
      <c r="X346" s="544"/>
    </row>
    <row r="347" s="551" customFormat="1" ht="24" customHeight="1" spans="1:24">
      <c r="A347" s="524" t="s">
        <v>1176</v>
      </c>
      <c r="B347" s="581" t="s">
        <v>1183</v>
      </c>
      <c r="C347" s="586" t="s">
        <v>827</v>
      </c>
      <c r="D347" s="581">
        <v>4</v>
      </c>
      <c r="E347" s="581">
        <v>50</v>
      </c>
      <c r="F347" s="527">
        <v>6004</v>
      </c>
      <c r="G347" s="533">
        <f t="shared" si="155"/>
        <v>449730</v>
      </c>
      <c r="H347" s="533">
        <f t="shared" si="156"/>
        <v>220600</v>
      </c>
      <c r="I347" s="533">
        <v>180600</v>
      </c>
      <c r="J347" s="533">
        <v>7</v>
      </c>
      <c r="K347" s="533">
        <f t="shared" si="160"/>
        <v>40000</v>
      </c>
      <c r="L347" s="533">
        <f t="shared" si="158"/>
        <v>229130</v>
      </c>
      <c r="M347" s="533">
        <v>10000</v>
      </c>
      <c r="N347" s="588">
        <v>1920</v>
      </c>
      <c r="O347" s="533">
        <v>20000</v>
      </c>
      <c r="P347" s="533">
        <v>10000</v>
      </c>
      <c r="Q347" s="533">
        <v>53200</v>
      </c>
      <c r="R347" s="589">
        <v>16650</v>
      </c>
      <c r="S347" s="589">
        <f t="shared" si="159"/>
        <v>16800</v>
      </c>
      <c r="T347" s="590">
        <v>100560</v>
      </c>
      <c r="U347" s="591">
        <v>31</v>
      </c>
      <c r="V347" s="519"/>
      <c r="X347" s="544"/>
    </row>
    <row r="348" s="551" customFormat="1" ht="24" customHeight="1" spans="1:24">
      <c r="A348" s="524" t="s">
        <v>1176</v>
      </c>
      <c r="B348" s="581" t="s">
        <v>1184</v>
      </c>
      <c r="C348" s="586" t="s">
        <v>827</v>
      </c>
      <c r="D348" s="581">
        <v>1</v>
      </c>
      <c r="E348" s="581">
        <v>14</v>
      </c>
      <c r="F348" s="527">
        <v>3135</v>
      </c>
      <c r="G348" s="533">
        <f t="shared" si="155"/>
        <v>325620</v>
      </c>
      <c r="H348" s="533">
        <f t="shared" si="156"/>
        <v>220600</v>
      </c>
      <c r="I348" s="533">
        <v>180600</v>
      </c>
      <c r="J348" s="533">
        <v>7</v>
      </c>
      <c r="K348" s="533">
        <f t="shared" si="160"/>
        <v>40000</v>
      </c>
      <c r="L348" s="533">
        <f t="shared" si="158"/>
        <v>105020</v>
      </c>
      <c r="M348" s="533">
        <v>10000</v>
      </c>
      <c r="N348" s="588">
        <v>1920</v>
      </c>
      <c r="O348" s="533">
        <v>20000</v>
      </c>
      <c r="P348" s="533">
        <v>10000</v>
      </c>
      <c r="Q348" s="533">
        <v>24700</v>
      </c>
      <c r="R348" s="589"/>
      <c r="S348" s="589">
        <f t="shared" si="159"/>
        <v>16800</v>
      </c>
      <c r="T348" s="590">
        <v>21600</v>
      </c>
      <c r="U348" s="591">
        <v>8</v>
      </c>
      <c r="V348" s="519"/>
      <c r="X348" s="544"/>
    </row>
    <row r="349" s="551" customFormat="1" ht="24" customHeight="1" spans="1:24">
      <c r="A349" s="524" t="s">
        <v>1176</v>
      </c>
      <c r="B349" s="581" t="s">
        <v>1185</v>
      </c>
      <c r="C349" s="586" t="s">
        <v>829</v>
      </c>
      <c r="D349" s="581">
        <v>2</v>
      </c>
      <c r="E349" s="581">
        <v>12</v>
      </c>
      <c r="F349" s="527">
        <v>2200</v>
      </c>
      <c r="G349" s="533">
        <f t="shared" si="155"/>
        <v>279900</v>
      </c>
      <c r="H349" s="533">
        <f t="shared" si="156"/>
        <v>162600</v>
      </c>
      <c r="I349" s="533">
        <v>132600</v>
      </c>
      <c r="J349" s="533">
        <v>5</v>
      </c>
      <c r="K349" s="533">
        <f t="shared" si="161"/>
        <v>30000</v>
      </c>
      <c r="L349" s="533">
        <f t="shared" si="158"/>
        <v>117300</v>
      </c>
      <c r="M349" s="533">
        <v>10000</v>
      </c>
      <c r="N349" s="588">
        <v>1920</v>
      </c>
      <c r="O349" s="533">
        <v>20000</v>
      </c>
      <c r="P349" s="533">
        <v>10000</v>
      </c>
      <c r="Q349" s="533">
        <v>24300</v>
      </c>
      <c r="R349" s="589"/>
      <c r="S349" s="589">
        <f t="shared" si="159"/>
        <v>12000</v>
      </c>
      <c r="T349" s="590">
        <v>39080</v>
      </c>
      <c r="U349" s="591">
        <v>12</v>
      </c>
      <c r="V349" s="519"/>
      <c r="X349" s="544"/>
    </row>
    <row r="350" s="551" customFormat="1" ht="24" customHeight="1" spans="1:24">
      <c r="A350" s="524" t="s">
        <v>1176</v>
      </c>
      <c r="B350" s="581" t="s">
        <v>1186</v>
      </c>
      <c r="C350" s="586" t="s">
        <v>827</v>
      </c>
      <c r="D350" s="581">
        <v>2</v>
      </c>
      <c r="E350" s="581">
        <v>18</v>
      </c>
      <c r="F350" s="527">
        <v>2829</v>
      </c>
      <c r="G350" s="533">
        <f t="shared" si="155"/>
        <v>319300</v>
      </c>
      <c r="H350" s="533">
        <f t="shared" si="156"/>
        <v>186600</v>
      </c>
      <c r="I350" s="533">
        <v>156600</v>
      </c>
      <c r="J350" s="533">
        <v>6</v>
      </c>
      <c r="K350" s="533">
        <f t="shared" si="161"/>
        <v>30000</v>
      </c>
      <c r="L350" s="533">
        <f t="shared" si="158"/>
        <v>132700</v>
      </c>
      <c r="M350" s="533">
        <v>10000</v>
      </c>
      <c r="N350" s="588">
        <v>1920</v>
      </c>
      <c r="O350" s="533">
        <v>20000</v>
      </c>
      <c r="P350" s="533">
        <v>10000</v>
      </c>
      <c r="Q350" s="533">
        <v>28500</v>
      </c>
      <c r="R350" s="589"/>
      <c r="S350" s="589">
        <f t="shared" si="159"/>
        <v>14400</v>
      </c>
      <c r="T350" s="590">
        <v>47880</v>
      </c>
      <c r="U350" s="591">
        <v>13</v>
      </c>
      <c r="V350" s="519"/>
      <c r="X350" s="544"/>
    </row>
    <row r="351" s="551" customFormat="1" ht="24" customHeight="1" spans="1:24">
      <c r="A351" s="524" t="s">
        <v>1176</v>
      </c>
      <c r="B351" s="581" t="s">
        <v>1187</v>
      </c>
      <c r="C351" s="586" t="s">
        <v>827</v>
      </c>
      <c r="D351" s="581">
        <v>1</v>
      </c>
      <c r="E351" s="581">
        <v>13</v>
      </c>
      <c r="F351" s="527">
        <v>2123</v>
      </c>
      <c r="G351" s="533">
        <f t="shared" si="155"/>
        <v>266220</v>
      </c>
      <c r="H351" s="533">
        <f t="shared" si="156"/>
        <v>162600</v>
      </c>
      <c r="I351" s="533">
        <v>132600</v>
      </c>
      <c r="J351" s="533">
        <v>5</v>
      </c>
      <c r="K351" s="533">
        <f t="shared" si="161"/>
        <v>30000</v>
      </c>
      <c r="L351" s="533">
        <f t="shared" si="158"/>
        <v>103620</v>
      </c>
      <c r="M351" s="533">
        <v>10000</v>
      </c>
      <c r="N351" s="588">
        <v>1920</v>
      </c>
      <c r="O351" s="533">
        <v>20000</v>
      </c>
      <c r="P351" s="533">
        <v>10000</v>
      </c>
      <c r="Q351" s="533">
        <v>25700</v>
      </c>
      <c r="R351" s="589"/>
      <c r="S351" s="589">
        <f t="shared" si="159"/>
        <v>12000</v>
      </c>
      <c r="T351" s="590">
        <v>24000</v>
      </c>
      <c r="U351" s="591">
        <v>7</v>
      </c>
      <c r="V351" s="519"/>
      <c r="X351" s="544"/>
    </row>
    <row r="352" s="551" customFormat="1" ht="24" customHeight="1" spans="1:24">
      <c r="A352" s="524" t="s">
        <v>1176</v>
      </c>
      <c r="B352" s="581" t="s">
        <v>1188</v>
      </c>
      <c r="C352" s="586" t="s">
        <v>829</v>
      </c>
      <c r="D352" s="581">
        <v>2</v>
      </c>
      <c r="E352" s="581">
        <v>22</v>
      </c>
      <c r="F352" s="527">
        <v>2585</v>
      </c>
      <c r="G352" s="533">
        <f t="shared" si="155"/>
        <v>301020</v>
      </c>
      <c r="H352" s="533">
        <f t="shared" si="156"/>
        <v>186600</v>
      </c>
      <c r="I352" s="533">
        <v>156600</v>
      </c>
      <c r="J352" s="533">
        <v>6</v>
      </c>
      <c r="K352" s="533">
        <f t="shared" si="161"/>
        <v>30000</v>
      </c>
      <c r="L352" s="533">
        <f t="shared" si="158"/>
        <v>114420</v>
      </c>
      <c r="M352" s="533">
        <v>10000</v>
      </c>
      <c r="N352" s="588">
        <v>1920</v>
      </c>
      <c r="O352" s="533">
        <v>20000</v>
      </c>
      <c r="P352" s="533">
        <v>10000</v>
      </c>
      <c r="Q352" s="533">
        <v>18700</v>
      </c>
      <c r="R352" s="589"/>
      <c r="S352" s="589">
        <f t="shared" si="159"/>
        <v>14400</v>
      </c>
      <c r="T352" s="590">
        <v>39400</v>
      </c>
      <c r="U352" s="591">
        <v>13</v>
      </c>
      <c r="V352" s="519"/>
      <c r="X352" s="544"/>
    </row>
    <row r="353" s="551" customFormat="1" ht="24" customHeight="1" spans="1:24">
      <c r="A353" s="524" t="s">
        <v>1176</v>
      </c>
      <c r="B353" s="581" t="s">
        <v>1189</v>
      </c>
      <c r="C353" s="586" t="s">
        <v>827</v>
      </c>
      <c r="D353" s="581">
        <v>1</v>
      </c>
      <c r="E353" s="581">
        <v>12</v>
      </c>
      <c r="F353" s="527">
        <v>2075</v>
      </c>
      <c r="G353" s="533">
        <f t="shared" si="155"/>
        <v>238920</v>
      </c>
      <c r="H353" s="533">
        <f t="shared" si="156"/>
        <v>162600</v>
      </c>
      <c r="I353" s="533">
        <v>132600</v>
      </c>
      <c r="J353" s="533">
        <v>5</v>
      </c>
      <c r="K353" s="533">
        <f t="shared" si="161"/>
        <v>30000</v>
      </c>
      <c r="L353" s="533">
        <f t="shared" si="158"/>
        <v>76320</v>
      </c>
      <c r="M353" s="533">
        <v>10000</v>
      </c>
      <c r="N353" s="588">
        <v>1920</v>
      </c>
      <c r="O353" s="533">
        <v>20000</v>
      </c>
      <c r="P353" s="533">
        <v>10000</v>
      </c>
      <c r="Q353" s="533">
        <v>3200</v>
      </c>
      <c r="R353" s="589"/>
      <c r="S353" s="589">
        <f t="shared" si="159"/>
        <v>12000</v>
      </c>
      <c r="T353" s="590">
        <v>19200</v>
      </c>
      <c r="U353" s="591">
        <v>6</v>
      </c>
      <c r="V353" s="519"/>
      <c r="X353" s="544"/>
    </row>
    <row r="354" s="551" customFormat="1" ht="24" customHeight="1" spans="1:24">
      <c r="A354" s="524" t="s">
        <v>1176</v>
      </c>
      <c r="B354" s="581" t="s">
        <v>1190</v>
      </c>
      <c r="C354" s="586" t="s">
        <v>829</v>
      </c>
      <c r="D354" s="581">
        <v>1</v>
      </c>
      <c r="E354" s="581">
        <v>12</v>
      </c>
      <c r="F354" s="527">
        <v>1451</v>
      </c>
      <c r="G354" s="533">
        <f t="shared" si="155"/>
        <v>267720</v>
      </c>
      <c r="H354" s="533">
        <f t="shared" si="156"/>
        <v>162600</v>
      </c>
      <c r="I354" s="533">
        <v>132600</v>
      </c>
      <c r="J354" s="533">
        <v>5</v>
      </c>
      <c r="K354" s="533">
        <f t="shared" si="161"/>
        <v>30000</v>
      </c>
      <c r="L354" s="533">
        <f t="shared" si="158"/>
        <v>105120</v>
      </c>
      <c r="M354" s="533">
        <v>10000</v>
      </c>
      <c r="N354" s="588">
        <v>1920</v>
      </c>
      <c r="O354" s="533">
        <v>20000</v>
      </c>
      <c r="P354" s="533">
        <v>10000</v>
      </c>
      <c r="Q354" s="533">
        <v>27200</v>
      </c>
      <c r="R354" s="589"/>
      <c r="S354" s="589">
        <f t="shared" si="159"/>
        <v>12000</v>
      </c>
      <c r="T354" s="590">
        <v>24000</v>
      </c>
      <c r="U354" s="591">
        <v>7</v>
      </c>
      <c r="V354" s="519"/>
      <c r="X354" s="544"/>
    </row>
    <row r="355" s="551" customFormat="1" ht="24" customHeight="1" spans="1:24">
      <c r="A355" s="524" t="s">
        <v>1176</v>
      </c>
      <c r="B355" s="581" t="s">
        <v>1191</v>
      </c>
      <c r="C355" s="586" t="s">
        <v>827</v>
      </c>
      <c r="D355" s="581">
        <v>2</v>
      </c>
      <c r="E355" s="581">
        <v>22</v>
      </c>
      <c r="F355" s="527">
        <v>3883</v>
      </c>
      <c r="G355" s="533">
        <f t="shared" si="155"/>
        <v>330670</v>
      </c>
      <c r="H355" s="533">
        <f t="shared" si="156"/>
        <v>220600</v>
      </c>
      <c r="I355" s="533">
        <v>180600</v>
      </c>
      <c r="J355" s="533">
        <v>7</v>
      </c>
      <c r="K355" s="533">
        <f>IF(F355&gt;=500,IF(AND(F355&gt;=3000),40000,40000),40000)</f>
        <v>40000</v>
      </c>
      <c r="L355" s="533">
        <f t="shared" si="158"/>
        <v>110070</v>
      </c>
      <c r="M355" s="533">
        <v>10000</v>
      </c>
      <c r="N355" s="588">
        <v>1920</v>
      </c>
      <c r="O355" s="533">
        <v>20000</v>
      </c>
      <c r="P355" s="533">
        <v>10000</v>
      </c>
      <c r="Q355" s="533">
        <v>17200</v>
      </c>
      <c r="R355" s="589">
        <v>4000</v>
      </c>
      <c r="S355" s="589">
        <f t="shared" si="159"/>
        <v>16800</v>
      </c>
      <c r="T355" s="590">
        <v>30150</v>
      </c>
      <c r="U355" s="591">
        <v>10</v>
      </c>
      <c r="V355" s="519"/>
      <c r="X355" s="544"/>
    </row>
    <row r="356" s="552" customFormat="1" ht="24" customHeight="1" spans="1:24">
      <c r="A356" s="513" t="s">
        <v>1192</v>
      </c>
      <c r="B356" s="582"/>
      <c r="C356" s="585"/>
      <c r="D356" s="582">
        <f t="shared" ref="D356:U356" si="162">SUM(D357:D389)</f>
        <v>55</v>
      </c>
      <c r="E356" s="582">
        <f t="shared" si="162"/>
        <v>557</v>
      </c>
      <c r="F356" s="582">
        <f t="shared" si="162"/>
        <v>66708</v>
      </c>
      <c r="G356" s="582">
        <f t="shared" si="162"/>
        <v>9664180</v>
      </c>
      <c r="H356" s="582">
        <f t="shared" si="162"/>
        <v>5553800</v>
      </c>
      <c r="I356" s="582">
        <f t="shared" si="162"/>
        <v>4543800</v>
      </c>
      <c r="J356" s="582">
        <f t="shared" si="162"/>
        <v>172</v>
      </c>
      <c r="K356" s="582">
        <f t="shared" si="162"/>
        <v>1010000</v>
      </c>
      <c r="L356" s="582">
        <f t="shared" si="162"/>
        <v>4110380</v>
      </c>
      <c r="M356" s="582">
        <f t="shared" si="162"/>
        <v>330000</v>
      </c>
      <c r="N356" s="582">
        <f t="shared" si="162"/>
        <v>63360</v>
      </c>
      <c r="O356" s="582">
        <f t="shared" si="162"/>
        <v>660000</v>
      </c>
      <c r="P356" s="582">
        <f t="shared" si="162"/>
        <v>330000</v>
      </c>
      <c r="Q356" s="582">
        <f t="shared" si="162"/>
        <v>533400</v>
      </c>
      <c r="R356" s="583">
        <f t="shared" si="162"/>
        <v>34100</v>
      </c>
      <c r="S356" s="583">
        <f t="shared" si="162"/>
        <v>412800</v>
      </c>
      <c r="T356" s="583">
        <f t="shared" si="162"/>
        <v>1746720</v>
      </c>
      <c r="U356" s="583">
        <f t="shared" si="162"/>
        <v>543</v>
      </c>
      <c r="V356" s="531"/>
      <c r="X356" s="544"/>
    </row>
    <row r="357" s="551" customFormat="1" ht="24" customHeight="1" spans="1:24">
      <c r="A357" s="524" t="s">
        <v>509</v>
      </c>
      <c r="B357" s="581" t="s">
        <v>1193</v>
      </c>
      <c r="C357" s="586" t="s">
        <v>827</v>
      </c>
      <c r="D357" s="581">
        <v>1</v>
      </c>
      <c r="E357" s="581">
        <v>10</v>
      </c>
      <c r="F357" s="527">
        <v>1688</v>
      </c>
      <c r="G357" s="533">
        <f t="shared" ref="G357:G389" si="163">H357+L357</f>
        <v>256620</v>
      </c>
      <c r="H357" s="533">
        <f t="shared" ref="H357:H389" si="164">I357+K357</f>
        <v>162600</v>
      </c>
      <c r="I357" s="533">
        <v>132600</v>
      </c>
      <c r="J357" s="533">
        <v>5</v>
      </c>
      <c r="K357" s="533">
        <f t="shared" ref="K357:K368" si="165">IF(F357&gt;=500,IF(AND(F357&gt;=3000),30000,30000),30000)</f>
        <v>30000</v>
      </c>
      <c r="L357" s="533">
        <f t="shared" ref="L357:L389" si="166">SUM(M357:T357)</f>
        <v>94020</v>
      </c>
      <c r="M357" s="533">
        <v>10000</v>
      </c>
      <c r="N357" s="588">
        <v>1920</v>
      </c>
      <c r="O357" s="533">
        <v>20000</v>
      </c>
      <c r="P357" s="533">
        <v>10000</v>
      </c>
      <c r="Q357" s="533">
        <v>0</v>
      </c>
      <c r="R357" s="589">
        <v>25700</v>
      </c>
      <c r="S357" s="589">
        <f t="shared" ref="S357:S389" si="167">J357*2400</f>
        <v>12000</v>
      </c>
      <c r="T357" s="590">
        <v>14400</v>
      </c>
      <c r="U357" s="591">
        <v>4</v>
      </c>
      <c r="V357" s="519"/>
      <c r="X357" s="544"/>
    </row>
    <row r="358" s="551" customFormat="1" ht="24" customHeight="1" spans="1:24">
      <c r="A358" s="524" t="s">
        <v>509</v>
      </c>
      <c r="B358" s="581" t="s">
        <v>1194</v>
      </c>
      <c r="C358" s="586" t="s">
        <v>827</v>
      </c>
      <c r="D358" s="581">
        <v>1</v>
      </c>
      <c r="E358" s="581">
        <v>14</v>
      </c>
      <c r="F358" s="527">
        <v>2338</v>
      </c>
      <c r="G358" s="533">
        <f t="shared" si="163"/>
        <v>264520</v>
      </c>
      <c r="H358" s="533">
        <f t="shared" si="164"/>
        <v>162600</v>
      </c>
      <c r="I358" s="533">
        <v>132600</v>
      </c>
      <c r="J358" s="533">
        <v>5</v>
      </c>
      <c r="K358" s="533">
        <f t="shared" si="165"/>
        <v>30000</v>
      </c>
      <c r="L358" s="533">
        <f t="shared" si="166"/>
        <v>101920</v>
      </c>
      <c r="M358" s="533">
        <v>10000</v>
      </c>
      <c r="N358" s="588">
        <v>1920</v>
      </c>
      <c r="O358" s="533">
        <v>20000</v>
      </c>
      <c r="P358" s="533">
        <v>10000</v>
      </c>
      <c r="Q358" s="533">
        <v>24000</v>
      </c>
      <c r="R358" s="589"/>
      <c r="S358" s="589">
        <f t="shared" si="167"/>
        <v>12000</v>
      </c>
      <c r="T358" s="590">
        <v>24000</v>
      </c>
      <c r="U358" s="591">
        <v>8</v>
      </c>
      <c r="V358" s="519"/>
      <c r="X358" s="544"/>
    </row>
    <row r="359" s="551" customFormat="1" ht="24" customHeight="1" spans="1:24">
      <c r="A359" s="524" t="s">
        <v>509</v>
      </c>
      <c r="B359" s="581" t="s">
        <v>1195</v>
      </c>
      <c r="C359" s="586" t="s">
        <v>827</v>
      </c>
      <c r="D359" s="581">
        <v>1</v>
      </c>
      <c r="E359" s="581">
        <v>10</v>
      </c>
      <c r="F359" s="527">
        <v>2147</v>
      </c>
      <c r="G359" s="533">
        <f t="shared" si="163"/>
        <v>222320</v>
      </c>
      <c r="H359" s="533">
        <f t="shared" si="164"/>
        <v>162600</v>
      </c>
      <c r="I359" s="533">
        <v>132600</v>
      </c>
      <c r="J359" s="533">
        <v>5</v>
      </c>
      <c r="K359" s="533">
        <f t="shared" si="165"/>
        <v>30000</v>
      </c>
      <c r="L359" s="533">
        <f t="shared" si="166"/>
        <v>59720</v>
      </c>
      <c r="M359" s="533">
        <v>10000</v>
      </c>
      <c r="N359" s="588">
        <v>1920</v>
      </c>
      <c r="O359" s="533">
        <v>20000</v>
      </c>
      <c r="P359" s="533">
        <v>10000</v>
      </c>
      <c r="Q359" s="533">
        <v>1000</v>
      </c>
      <c r="R359" s="589"/>
      <c r="S359" s="589">
        <f t="shared" si="167"/>
        <v>12000</v>
      </c>
      <c r="T359" s="590">
        <v>4800</v>
      </c>
      <c r="U359" s="591">
        <v>2</v>
      </c>
      <c r="V359" s="519"/>
      <c r="X359" s="544"/>
    </row>
    <row r="360" s="551" customFormat="1" ht="24" customHeight="1" spans="1:24">
      <c r="A360" s="524" t="s">
        <v>509</v>
      </c>
      <c r="B360" s="524" t="s">
        <v>1196</v>
      </c>
      <c r="C360" s="586" t="s">
        <v>829</v>
      </c>
      <c r="D360" s="581">
        <v>3</v>
      </c>
      <c r="E360" s="581">
        <v>18</v>
      </c>
      <c r="F360" s="527">
        <v>2431</v>
      </c>
      <c r="G360" s="533">
        <f t="shared" si="163"/>
        <v>338520</v>
      </c>
      <c r="H360" s="533">
        <f t="shared" si="164"/>
        <v>162600</v>
      </c>
      <c r="I360" s="533">
        <v>132600</v>
      </c>
      <c r="J360" s="533">
        <v>5</v>
      </c>
      <c r="K360" s="533">
        <f t="shared" si="165"/>
        <v>30000</v>
      </c>
      <c r="L360" s="533">
        <f t="shared" si="166"/>
        <v>175920</v>
      </c>
      <c r="M360" s="533">
        <v>10000</v>
      </c>
      <c r="N360" s="588">
        <v>1920</v>
      </c>
      <c r="O360" s="533">
        <v>20000</v>
      </c>
      <c r="P360" s="533">
        <v>10000</v>
      </c>
      <c r="Q360" s="533">
        <v>33200</v>
      </c>
      <c r="R360" s="589"/>
      <c r="S360" s="589">
        <f t="shared" si="167"/>
        <v>12000</v>
      </c>
      <c r="T360" s="590">
        <v>88800</v>
      </c>
      <c r="U360" s="591">
        <v>29</v>
      </c>
      <c r="V360" s="519"/>
      <c r="X360" s="544"/>
    </row>
    <row r="361" s="551" customFormat="1" ht="24" customHeight="1" spans="1:24">
      <c r="A361" s="524" t="s">
        <v>509</v>
      </c>
      <c r="B361" s="581" t="s">
        <v>1197</v>
      </c>
      <c r="C361" s="586" t="s">
        <v>827</v>
      </c>
      <c r="D361" s="581">
        <v>2</v>
      </c>
      <c r="E361" s="581">
        <v>20</v>
      </c>
      <c r="F361" s="527">
        <v>2256</v>
      </c>
      <c r="G361" s="533">
        <f t="shared" si="163"/>
        <v>316420</v>
      </c>
      <c r="H361" s="533">
        <f t="shared" si="164"/>
        <v>162600</v>
      </c>
      <c r="I361" s="533">
        <v>132600</v>
      </c>
      <c r="J361" s="533">
        <v>5</v>
      </c>
      <c r="K361" s="533">
        <f t="shared" si="165"/>
        <v>30000</v>
      </c>
      <c r="L361" s="533">
        <f t="shared" si="166"/>
        <v>153820</v>
      </c>
      <c r="M361" s="533">
        <v>10000</v>
      </c>
      <c r="N361" s="588">
        <v>1920</v>
      </c>
      <c r="O361" s="533">
        <v>20000</v>
      </c>
      <c r="P361" s="533">
        <v>10000</v>
      </c>
      <c r="Q361" s="533">
        <v>13500</v>
      </c>
      <c r="R361" s="589"/>
      <c r="S361" s="589">
        <f t="shared" si="167"/>
        <v>12000</v>
      </c>
      <c r="T361" s="590">
        <v>86400</v>
      </c>
      <c r="U361" s="591">
        <v>25</v>
      </c>
      <c r="V361" s="519"/>
      <c r="X361" s="544"/>
    </row>
    <row r="362" s="551" customFormat="1" ht="24" customHeight="1" spans="1:24">
      <c r="A362" s="524" t="s">
        <v>509</v>
      </c>
      <c r="B362" s="581" t="s">
        <v>1198</v>
      </c>
      <c r="C362" s="586" t="s">
        <v>827</v>
      </c>
      <c r="D362" s="581">
        <v>1</v>
      </c>
      <c r="E362" s="581">
        <v>17</v>
      </c>
      <c r="F362" s="527">
        <v>1971</v>
      </c>
      <c r="G362" s="533">
        <f t="shared" si="163"/>
        <v>259720</v>
      </c>
      <c r="H362" s="533">
        <f t="shared" si="164"/>
        <v>162600</v>
      </c>
      <c r="I362" s="533">
        <v>132600</v>
      </c>
      <c r="J362" s="533">
        <v>5</v>
      </c>
      <c r="K362" s="533">
        <f t="shared" si="165"/>
        <v>30000</v>
      </c>
      <c r="L362" s="533">
        <f t="shared" si="166"/>
        <v>97120</v>
      </c>
      <c r="M362" s="533">
        <v>10000</v>
      </c>
      <c r="N362" s="588">
        <v>1920</v>
      </c>
      <c r="O362" s="533">
        <v>20000</v>
      </c>
      <c r="P362" s="533">
        <v>10000</v>
      </c>
      <c r="Q362" s="533">
        <v>12000</v>
      </c>
      <c r="R362" s="589"/>
      <c r="S362" s="589">
        <f t="shared" si="167"/>
        <v>12000</v>
      </c>
      <c r="T362" s="590">
        <v>31200</v>
      </c>
      <c r="U362" s="591">
        <v>9</v>
      </c>
      <c r="V362" s="519"/>
      <c r="X362" s="544"/>
    </row>
    <row r="363" s="551" customFormat="1" ht="24" customHeight="1" spans="1:24">
      <c r="A363" s="524" t="s">
        <v>509</v>
      </c>
      <c r="B363" s="581" t="s">
        <v>1199</v>
      </c>
      <c r="C363" s="586" t="s">
        <v>829</v>
      </c>
      <c r="D363" s="581">
        <v>1</v>
      </c>
      <c r="E363" s="581">
        <v>11</v>
      </c>
      <c r="F363" s="527">
        <v>1425</v>
      </c>
      <c r="G363" s="533">
        <f t="shared" si="163"/>
        <v>266720</v>
      </c>
      <c r="H363" s="533">
        <f t="shared" si="164"/>
        <v>162600</v>
      </c>
      <c r="I363" s="533">
        <v>132600</v>
      </c>
      <c r="J363" s="533">
        <v>5</v>
      </c>
      <c r="K363" s="533">
        <f t="shared" si="165"/>
        <v>30000</v>
      </c>
      <c r="L363" s="533">
        <f t="shared" si="166"/>
        <v>104120</v>
      </c>
      <c r="M363" s="533">
        <v>10000</v>
      </c>
      <c r="N363" s="588">
        <v>1920</v>
      </c>
      <c r="O363" s="533">
        <v>20000</v>
      </c>
      <c r="P363" s="533">
        <v>10000</v>
      </c>
      <c r="Q363" s="533">
        <v>5900</v>
      </c>
      <c r="R363" s="589">
        <v>3500</v>
      </c>
      <c r="S363" s="589">
        <f t="shared" si="167"/>
        <v>12000</v>
      </c>
      <c r="T363" s="590">
        <v>40800</v>
      </c>
      <c r="U363" s="591">
        <v>13</v>
      </c>
      <c r="V363" s="519"/>
      <c r="X363" s="544"/>
    </row>
    <row r="364" s="551" customFormat="1" ht="24" customHeight="1" spans="1:24">
      <c r="A364" s="524" t="s">
        <v>509</v>
      </c>
      <c r="B364" s="524" t="s">
        <v>1200</v>
      </c>
      <c r="C364" s="586" t="s">
        <v>827</v>
      </c>
      <c r="D364" s="581">
        <v>3</v>
      </c>
      <c r="E364" s="581">
        <v>17</v>
      </c>
      <c r="F364" s="527">
        <v>2336</v>
      </c>
      <c r="G364" s="533">
        <f t="shared" si="163"/>
        <v>321720</v>
      </c>
      <c r="H364" s="533">
        <f t="shared" si="164"/>
        <v>162600</v>
      </c>
      <c r="I364" s="533">
        <v>132600</v>
      </c>
      <c r="J364" s="533">
        <v>5</v>
      </c>
      <c r="K364" s="533">
        <f t="shared" si="165"/>
        <v>30000</v>
      </c>
      <c r="L364" s="533">
        <f t="shared" si="166"/>
        <v>159120</v>
      </c>
      <c r="M364" s="533">
        <v>10000</v>
      </c>
      <c r="N364" s="588">
        <v>1920</v>
      </c>
      <c r="O364" s="533">
        <v>20000</v>
      </c>
      <c r="P364" s="533">
        <v>10000</v>
      </c>
      <c r="Q364" s="533">
        <v>14000</v>
      </c>
      <c r="R364" s="589"/>
      <c r="S364" s="589">
        <f t="shared" si="167"/>
        <v>12000</v>
      </c>
      <c r="T364" s="590">
        <v>91200</v>
      </c>
      <c r="U364" s="591">
        <v>29</v>
      </c>
      <c r="V364" s="519"/>
      <c r="X364" s="544"/>
    </row>
    <row r="365" s="551" customFormat="1" ht="24" customHeight="1" spans="1:24">
      <c r="A365" s="524" t="s">
        <v>509</v>
      </c>
      <c r="B365" s="581" t="s">
        <v>1201</v>
      </c>
      <c r="C365" s="586" t="s">
        <v>827</v>
      </c>
      <c r="D365" s="581">
        <v>2</v>
      </c>
      <c r="E365" s="581">
        <v>14</v>
      </c>
      <c r="F365" s="527">
        <v>1694</v>
      </c>
      <c r="G365" s="533">
        <f t="shared" si="163"/>
        <v>280020</v>
      </c>
      <c r="H365" s="533">
        <f t="shared" si="164"/>
        <v>162600</v>
      </c>
      <c r="I365" s="533">
        <v>132600</v>
      </c>
      <c r="J365" s="533">
        <v>5</v>
      </c>
      <c r="K365" s="533">
        <f t="shared" si="165"/>
        <v>30000</v>
      </c>
      <c r="L365" s="533">
        <f t="shared" si="166"/>
        <v>117420</v>
      </c>
      <c r="M365" s="533">
        <v>10000</v>
      </c>
      <c r="N365" s="588">
        <v>1920</v>
      </c>
      <c r="O365" s="533">
        <v>20000</v>
      </c>
      <c r="P365" s="533">
        <v>10000</v>
      </c>
      <c r="Q365" s="533">
        <v>5900</v>
      </c>
      <c r="R365" s="589"/>
      <c r="S365" s="589">
        <f t="shared" si="167"/>
        <v>12000</v>
      </c>
      <c r="T365" s="590">
        <v>57600</v>
      </c>
      <c r="U365" s="591">
        <v>19</v>
      </c>
      <c r="V365" s="519"/>
      <c r="X365" s="544"/>
    </row>
    <row r="366" s="555" customFormat="1" ht="24" customHeight="1" spans="1:24">
      <c r="A366" s="524" t="s">
        <v>509</v>
      </c>
      <c r="B366" s="581" t="s">
        <v>1202</v>
      </c>
      <c r="C366" s="586" t="s">
        <v>827</v>
      </c>
      <c r="D366" s="581">
        <v>3</v>
      </c>
      <c r="E366" s="581">
        <v>26</v>
      </c>
      <c r="F366" s="527">
        <v>2973</v>
      </c>
      <c r="G366" s="533">
        <f t="shared" si="163"/>
        <v>350020</v>
      </c>
      <c r="H366" s="533">
        <f t="shared" si="164"/>
        <v>210600</v>
      </c>
      <c r="I366" s="533">
        <v>180600</v>
      </c>
      <c r="J366" s="533">
        <v>7</v>
      </c>
      <c r="K366" s="533">
        <f t="shared" si="165"/>
        <v>30000</v>
      </c>
      <c r="L366" s="533">
        <f t="shared" si="166"/>
        <v>139420</v>
      </c>
      <c r="M366" s="533">
        <v>10000</v>
      </c>
      <c r="N366" s="588">
        <v>1920</v>
      </c>
      <c r="O366" s="533">
        <v>20000</v>
      </c>
      <c r="P366" s="533">
        <v>10000</v>
      </c>
      <c r="Q366" s="533">
        <v>20700</v>
      </c>
      <c r="R366" s="589"/>
      <c r="S366" s="589">
        <f t="shared" si="167"/>
        <v>16800</v>
      </c>
      <c r="T366" s="590">
        <v>60000</v>
      </c>
      <c r="U366" s="591">
        <v>17</v>
      </c>
      <c r="V366" s="531"/>
      <c r="X366" s="544"/>
    </row>
    <row r="367" s="551" customFormat="1" ht="24" customHeight="1" spans="1:24">
      <c r="A367" s="524" t="s">
        <v>509</v>
      </c>
      <c r="B367" s="581" t="s">
        <v>1203</v>
      </c>
      <c r="C367" s="586" t="s">
        <v>829</v>
      </c>
      <c r="D367" s="581">
        <v>1</v>
      </c>
      <c r="E367" s="581">
        <v>13</v>
      </c>
      <c r="F367" s="527">
        <v>2263</v>
      </c>
      <c r="G367" s="533">
        <f t="shared" si="163"/>
        <v>259920</v>
      </c>
      <c r="H367" s="533">
        <f t="shared" si="164"/>
        <v>162600</v>
      </c>
      <c r="I367" s="533">
        <v>132600</v>
      </c>
      <c r="J367" s="533">
        <v>5</v>
      </c>
      <c r="K367" s="533">
        <f t="shared" si="165"/>
        <v>30000</v>
      </c>
      <c r="L367" s="533">
        <f t="shared" si="166"/>
        <v>97320</v>
      </c>
      <c r="M367" s="533">
        <v>10000</v>
      </c>
      <c r="N367" s="588">
        <v>1920</v>
      </c>
      <c r="O367" s="533">
        <v>20000</v>
      </c>
      <c r="P367" s="533">
        <v>10000</v>
      </c>
      <c r="Q367" s="533">
        <v>24200</v>
      </c>
      <c r="R367" s="589"/>
      <c r="S367" s="589">
        <f t="shared" si="167"/>
        <v>12000</v>
      </c>
      <c r="T367" s="590">
        <v>19200</v>
      </c>
      <c r="U367" s="591">
        <v>7</v>
      </c>
      <c r="V367" s="284" t="s">
        <v>1204</v>
      </c>
      <c r="W367" s="545"/>
      <c r="X367" s="544"/>
    </row>
    <row r="368" s="551" customFormat="1" ht="24" customHeight="1" spans="1:24">
      <c r="A368" s="524" t="s">
        <v>509</v>
      </c>
      <c r="B368" s="581" t="s">
        <v>1205</v>
      </c>
      <c r="C368" s="586" t="s">
        <v>827</v>
      </c>
      <c r="D368" s="581">
        <v>1</v>
      </c>
      <c r="E368" s="581">
        <v>11</v>
      </c>
      <c r="F368" s="527">
        <v>1842</v>
      </c>
      <c r="G368" s="533">
        <f t="shared" si="163"/>
        <v>236720</v>
      </c>
      <c r="H368" s="533">
        <f t="shared" si="164"/>
        <v>162600</v>
      </c>
      <c r="I368" s="533">
        <v>132600</v>
      </c>
      <c r="J368" s="533">
        <v>5</v>
      </c>
      <c r="K368" s="533">
        <f t="shared" si="165"/>
        <v>30000</v>
      </c>
      <c r="L368" s="533">
        <f t="shared" si="166"/>
        <v>74120</v>
      </c>
      <c r="M368" s="533">
        <v>10000</v>
      </c>
      <c r="N368" s="588">
        <v>1920</v>
      </c>
      <c r="O368" s="533">
        <v>20000</v>
      </c>
      <c r="P368" s="533">
        <v>10000</v>
      </c>
      <c r="Q368" s="533">
        <v>1000</v>
      </c>
      <c r="R368" s="589"/>
      <c r="S368" s="589">
        <f t="shared" si="167"/>
        <v>12000</v>
      </c>
      <c r="T368" s="590">
        <v>19200</v>
      </c>
      <c r="U368" s="591">
        <v>5</v>
      </c>
      <c r="V368" s="519"/>
      <c r="X368" s="544"/>
    </row>
    <row r="369" s="555" customFormat="1" ht="24" customHeight="1" spans="1:24">
      <c r="A369" s="524" t="s">
        <v>509</v>
      </c>
      <c r="B369" s="581" t="s">
        <v>1206</v>
      </c>
      <c r="C369" s="586" t="s">
        <v>827</v>
      </c>
      <c r="D369" s="581">
        <v>2</v>
      </c>
      <c r="E369" s="581">
        <v>21</v>
      </c>
      <c r="F369" s="527">
        <v>3290</v>
      </c>
      <c r="G369" s="533">
        <f t="shared" si="163"/>
        <v>341770</v>
      </c>
      <c r="H369" s="533">
        <f t="shared" si="164"/>
        <v>220600</v>
      </c>
      <c r="I369" s="533">
        <v>180600</v>
      </c>
      <c r="J369" s="533">
        <v>7</v>
      </c>
      <c r="K369" s="533">
        <f>IF(F369&gt;=500,IF(AND(F369&gt;=3000),40000,40000),40000)</f>
        <v>40000</v>
      </c>
      <c r="L369" s="533">
        <f t="shared" si="166"/>
        <v>121170</v>
      </c>
      <c r="M369" s="533">
        <v>10000</v>
      </c>
      <c r="N369" s="588">
        <v>1920</v>
      </c>
      <c r="O369" s="533">
        <v>20000</v>
      </c>
      <c r="P369" s="533">
        <v>10000</v>
      </c>
      <c r="Q369" s="533">
        <v>16300</v>
      </c>
      <c r="R369" s="589">
        <v>2950</v>
      </c>
      <c r="S369" s="589">
        <f t="shared" si="167"/>
        <v>16800</v>
      </c>
      <c r="T369" s="590">
        <v>43200</v>
      </c>
      <c r="U369" s="591">
        <v>14</v>
      </c>
      <c r="V369" s="531"/>
      <c r="X369" s="544"/>
    </row>
    <row r="370" s="551" customFormat="1" ht="24" customHeight="1" spans="1:24">
      <c r="A370" s="524" t="s">
        <v>509</v>
      </c>
      <c r="B370" s="524" t="s">
        <v>1207</v>
      </c>
      <c r="C370" s="586" t="s">
        <v>827</v>
      </c>
      <c r="D370" s="581">
        <v>2</v>
      </c>
      <c r="E370" s="581">
        <v>15</v>
      </c>
      <c r="F370" s="527">
        <v>1916</v>
      </c>
      <c r="G370" s="533">
        <f t="shared" si="163"/>
        <v>321820</v>
      </c>
      <c r="H370" s="533">
        <f t="shared" si="164"/>
        <v>162600</v>
      </c>
      <c r="I370" s="533">
        <v>132600</v>
      </c>
      <c r="J370" s="533">
        <v>5</v>
      </c>
      <c r="K370" s="533">
        <f t="shared" ref="K370:K379" si="168">IF(F370&gt;=500,IF(AND(F370&gt;=3000),30000,30000),30000)</f>
        <v>30000</v>
      </c>
      <c r="L370" s="533">
        <f t="shared" si="166"/>
        <v>159220</v>
      </c>
      <c r="M370" s="533">
        <v>10000</v>
      </c>
      <c r="N370" s="588">
        <v>1920</v>
      </c>
      <c r="O370" s="533">
        <v>20000</v>
      </c>
      <c r="P370" s="533">
        <v>10000</v>
      </c>
      <c r="Q370" s="533">
        <v>30900</v>
      </c>
      <c r="R370" s="589"/>
      <c r="S370" s="589">
        <f t="shared" si="167"/>
        <v>12000</v>
      </c>
      <c r="T370" s="590">
        <v>74400</v>
      </c>
      <c r="U370" s="591">
        <v>23</v>
      </c>
      <c r="V370" s="519"/>
      <c r="X370" s="544"/>
    </row>
    <row r="371" s="545" customFormat="1" ht="24" customHeight="1" spans="1:24">
      <c r="A371" s="524" t="s">
        <v>509</v>
      </c>
      <c r="B371" s="586" t="s">
        <v>1208</v>
      </c>
      <c r="C371" s="586" t="s">
        <v>829</v>
      </c>
      <c r="D371" s="586">
        <v>2</v>
      </c>
      <c r="E371" s="586">
        <v>12</v>
      </c>
      <c r="F371" s="587">
        <v>1466</v>
      </c>
      <c r="G371" s="533">
        <f t="shared" si="163"/>
        <v>272020</v>
      </c>
      <c r="H371" s="533">
        <f t="shared" si="164"/>
        <v>162600</v>
      </c>
      <c r="I371" s="533">
        <v>132600</v>
      </c>
      <c r="J371" s="533">
        <v>5</v>
      </c>
      <c r="K371" s="533">
        <f t="shared" si="168"/>
        <v>30000</v>
      </c>
      <c r="L371" s="533">
        <f t="shared" si="166"/>
        <v>109420</v>
      </c>
      <c r="M371" s="533">
        <v>10000</v>
      </c>
      <c r="N371" s="588">
        <v>1920</v>
      </c>
      <c r="O371" s="533">
        <v>20000</v>
      </c>
      <c r="P371" s="533">
        <v>10000</v>
      </c>
      <c r="Q371" s="533">
        <v>7500</v>
      </c>
      <c r="R371" s="589"/>
      <c r="S371" s="589">
        <f t="shared" si="167"/>
        <v>12000</v>
      </c>
      <c r="T371" s="590">
        <v>48000</v>
      </c>
      <c r="U371" s="591">
        <v>16</v>
      </c>
      <c r="V371" s="592"/>
      <c r="X371" s="544"/>
    </row>
    <row r="372" s="550" customFormat="1" ht="24" customHeight="1" spans="1:24">
      <c r="A372" s="524" t="s">
        <v>509</v>
      </c>
      <c r="B372" s="586" t="s">
        <v>1209</v>
      </c>
      <c r="C372" s="586" t="s">
        <v>829</v>
      </c>
      <c r="D372" s="586">
        <v>2</v>
      </c>
      <c r="E372" s="586">
        <v>24</v>
      </c>
      <c r="F372" s="587">
        <v>2454</v>
      </c>
      <c r="G372" s="533">
        <f t="shared" si="163"/>
        <v>312680</v>
      </c>
      <c r="H372" s="533">
        <f t="shared" si="164"/>
        <v>162600</v>
      </c>
      <c r="I372" s="533">
        <v>132600</v>
      </c>
      <c r="J372" s="533">
        <v>5</v>
      </c>
      <c r="K372" s="533">
        <f t="shared" si="168"/>
        <v>30000</v>
      </c>
      <c r="L372" s="533">
        <f t="shared" si="166"/>
        <v>150080</v>
      </c>
      <c r="M372" s="533">
        <v>10000</v>
      </c>
      <c r="N372" s="588">
        <v>1920</v>
      </c>
      <c r="O372" s="533">
        <v>20000</v>
      </c>
      <c r="P372" s="533">
        <v>10000</v>
      </c>
      <c r="Q372" s="533">
        <v>17200</v>
      </c>
      <c r="R372" s="589"/>
      <c r="S372" s="589">
        <f t="shared" si="167"/>
        <v>12000</v>
      </c>
      <c r="T372" s="590">
        <v>78960</v>
      </c>
      <c r="U372" s="591">
        <v>27</v>
      </c>
      <c r="V372" s="592"/>
      <c r="X372" s="544"/>
    </row>
    <row r="373" s="545" customFormat="1" ht="24" customHeight="1" spans="1:24">
      <c r="A373" s="524" t="s">
        <v>509</v>
      </c>
      <c r="B373" s="586" t="s">
        <v>1210</v>
      </c>
      <c r="C373" s="586" t="s">
        <v>827</v>
      </c>
      <c r="D373" s="586">
        <v>1</v>
      </c>
      <c r="E373" s="586">
        <v>11</v>
      </c>
      <c r="F373" s="587">
        <v>1148</v>
      </c>
      <c r="G373" s="533">
        <f t="shared" si="163"/>
        <v>253720</v>
      </c>
      <c r="H373" s="533">
        <f t="shared" si="164"/>
        <v>162600</v>
      </c>
      <c r="I373" s="533">
        <v>132600</v>
      </c>
      <c r="J373" s="533">
        <v>5</v>
      </c>
      <c r="K373" s="533">
        <f t="shared" si="168"/>
        <v>30000</v>
      </c>
      <c r="L373" s="533">
        <f t="shared" si="166"/>
        <v>91120</v>
      </c>
      <c r="M373" s="533">
        <v>10000</v>
      </c>
      <c r="N373" s="588">
        <v>1920</v>
      </c>
      <c r="O373" s="533">
        <v>20000</v>
      </c>
      <c r="P373" s="533">
        <v>10000</v>
      </c>
      <c r="Q373" s="533">
        <v>3600</v>
      </c>
      <c r="R373" s="589"/>
      <c r="S373" s="589">
        <f t="shared" si="167"/>
        <v>12000</v>
      </c>
      <c r="T373" s="590">
        <v>33600</v>
      </c>
      <c r="U373" s="591">
        <v>9</v>
      </c>
      <c r="V373" s="592"/>
      <c r="X373" s="544"/>
    </row>
    <row r="374" s="545" customFormat="1" ht="24" customHeight="1" spans="1:24">
      <c r="A374" s="524" t="s">
        <v>509</v>
      </c>
      <c r="B374" s="586" t="s">
        <v>1211</v>
      </c>
      <c r="C374" s="586" t="s">
        <v>829</v>
      </c>
      <c r="D374" s="586">
        <v>1</v>
      </c>
      <c r="E374" s="586">
        <v>16</v>
      </c>
      <c r="F374" s="587">
        <v>1848</v>
      </c>
      <c r="G374" s="533">
        <f t="shared" si="163"/>
        <v>261920</v>
      </c>
      <c r="H374" s="533">
        <f t="shared" si="164"/>
        <v>162600</v>
      </c>
      <c r="I374" s="533">
        <v>132600</v>
      </c>
      <c r="J374" s="533">
        <v>5</v>
      </c>
      <c r="K374" s="533">
        <f t="shared" si="168"/>
        <v>30000</v>
      </c>
      <c r="L374" s="533">
        <f t="shared" si="166"/>
        <v>99320</v>
      </c>
      <c r="M374" s="533">
        <v>10000</v>
      </c>
      <c r="N374" s="588">
        <v>1920</v>
      </c>
      <c r="O374" s="533">
        <v>20000</v>
      </c>
      <c r="P374" s="533">
        <v>10000</v>
      </c>
      <c r="Q374" s="533">
        <v>9400</v>
      </c>
      <c r="R374" s="589"/>
      <c r="S374" s="589">
        <f t="shared" si="167"/>
        <v>12000</v>
      </c>
      <c r="T374" s="590">
        <v>36000</v>
      </c>
      <c r="U374" s="591">
        <v>12</v>
      </c>
      <c r="V374" s="592"/>
      <c r="X374" s="544"/>
    </row>
    <row r="375" s="545" customFormat="1" ht="24" customHeight="1" spans="1:24">
      <c r="A375" s="524" t="s">
        <v>509</v>
      </c>
      <c r="B375" s="586" t="s">
        <v>1212</v>
      </c>
      <c r="C375" s="586" t="s">
        <v>829</v>
      </c>
      <c r="D375" s="586">
        <v>1</v>
      </c>
      <c r="E375" s="586">
        <v>14</v>
      </c>
      <c r="F375" s="587">
        <v>1569</v>
      </c>
      <c r="G375" s="533">
        <f t="shared" si="163"/>
        <v>248120</v>
      </c>
      <c r="H375" s="533">
        <f t="shared" si="164"/>
        <v>162600</v>
      </c>
      <c r="I375" s="533">
        <v>132600</v>
      </c>
      <c r="J375" s="533">
        <v>5</v>
      </c>
      <c r="K375" s="533">
        <f t="shared" si="168"/>
        <v>30000</v>
      </c>
      <c r="L375" s="533">
        <f t="shared" si="166"/>
        <v>85520</v>
      </c>
      <c r="M375" s="533">
        <v>10000</v>
      </c>
      <c r="N375" s="588">
        <v>1920</v>
      </c>
      <c r="O375" s="533">
        <v>20000</v>
      </c>
      <c r="P375" s="533">
        <v>10000</v>
      </c>
      <c r="Q375" s="533">
        <v>10000</v>
      </c>
      <c r="R375" s="589"/>
      <c r="S375" s="589">
        <f t="shared" si="167"/>
        <v>12000</v>
      </c>
      <c r="T375" s="590">
        <v>21600</v>
      </c>
      <c r="U375" s="591">
        <v>7</v>
      </c>
      <c r="V375" s="592"/>
      <c r="X375" s="544"/>
    </row>
    <row r="376" s="545" customFormat="1" ht="24" customHeight="1" spans="1:24">
      <c r="A376" s="524" t="s">
        <v>509</v>
      </c>
      <c r="B376" s="586" t="s">
        <v>1213</v>
      </c>
      <c r="C376" s="586" t="s">
        <v>829</v>
      </c>
      <c r="D376" s="586">
        <v>2</v>
      </c>
      <c r="E376" s="586">
        <v>11</v>
      </c>
      <c r="F376" s="587">
        <v>1452</v>
      </c>
      <c r="G376" s="533">
        <f t="shared" si="163"/>
        <v>292480</v>
      </c>
      <c r="H376" s="533">
        <f t="shared" si="164"/>
        <v>162600</v>
      </c>
      <c r="I376" s="533">
        <v>132600</v>
      </c>
      <c r="J376" s="533">
        <v>5</v>
      </c>
      <c r="K376" s="533">
        <f t="shared" si="168"/>
        <v>30000</v>
      </c>
      <c r="L376" s="533">
        <f t="shared" si="166"/>
        <v>129880</v>
      </c>
      <c r="M376" s="533">
        <v>10000</v>
      </c>
      <c r="N376" s="588">
        <v>1920</v>
      </c>
      <c r="O376" s="533">
        <v>20000</v>
      </c>
      <c r="P376" s="533">
        <v>10000</v>
      </c>
      <c r="Q376" s="533">
        <v>6600</v>
      </c>
      <c r="R376" s="589"/>
      <c r="S376" s="589">
        <f t="shared" si="167"/>
        <v>12000</v>
      </c>
      <c r="T376" s="590">
        <v>69360</v>
      </c>
      <c r="U376" s="591">
        <v>21</v>
      </c>
      <c r="V376" s="592"/>
      <c r="X376" s="544"/>
    </row>
    <row r="377" s="545" customFormat="1" ht="24" customHeight="1" spans="1:24">
      <c r="A377" s="524" t="s">
        <v>509</v>
      </c>
      <c r="B377" s="586" t="s">
        <v>1214</v>
      </c>
      <c r="C377" s="586" t="s">
        <v>829</v>
      </c>
      <c r="D377" s="586">
        <v>2</v>
      </c>
      <c r="E377" s="586">
        <v>14</v>
      </c>
      <c r="F377" s="587">
        <v>1574</v>
      </c>
      <c r="G377" s="533">
        <f t="shared" si="163"/>
        <v>293720</v>
      </c>
      <c r="H377" s="533">
        <f t="shared" si="164"/>
        <v>162600</v>
      </c>
      <c r="I377" s="533">
        <v>132600</v>
      </c>
      <c r="J377" s="533">
        <v>5</v>
      </c>
      <c r="K377" s="533">
        <f t="shared" si="168"/>
        <v>30000</v>
      </c>
      <c r="L377" s="533">
        <f t="shared" si="166"/>
        <v>131120</v>
      </c>
      <c r="M377" s="533">
        <v>10000</v>
      </c>
      <c r="N377" s="588">
        <v>1920</v>
      </c>
      <c r="O377" s="533">
        <v>20000</v>
      </c>
      <c r="P377" s="533">
        <v>10000</v>
      </c>
      <c r="Q377" s="533">
        <v>7600</v>
      </c>
      <c r="R377" s="589"/>
      <c r="S377" s="589">
        <f t="shared" si="167"/>
        <v>12000</v>
      </c>
      <c r="T377" s="590">
        <v>69600</v>
      </c>
      <c r="U377" s="591">
        <v>21</v>
      </c>
      <c r="V377" s="592"/>
      <c r="X377" s="544"/>
    </row>
    <row r="378" s="545" customFormat="1" ht="24" customHeight="1" spans="1:24">
      <c r="A378" s="524" t="s">
        <v>509</v>
      </c>
      <c r="B378" s="586" t="s">
        <v>1215</v>
      </c>
      <c r="C378" s="586" t="s">
        <v>829</v>
      </c>
      <c r="D378" s="586">
        <v>1</v>
      </c>
      <c r="E378" s="586">
        <v>16</v>
      </c>
      <c r="F378" s="587">
        <v>1937</v>
      </c>
      <c r="G378" s="533">
        <f t="shared" si="163"/>
        <v>264570</v>
      </c>
      <c r="H378" s="533">
        <f t="shared" si="164"/>
        <v>162600</v>
      </c>
      <c r="I378" s="533">
        <v>132600</v>
      </c>
      <c r="J378" s="533">
        <v>5</v>
      </c>
      <c r="K378" s="533">
        <f t="shared" si="168"/>
        <v>30000</v>
      </c>
      <c r="L378" s="533">
        <f t="shared" si="166"/>
        <v>101970</v>
      </c>
      <c r="M378" s="533">
        <v>10000</v>
      </c>
      <c r="N378" s="588">
        <v>1920</v>
      </c>
      <c r="O378" s="533">
        <v>20000</v>
      </c>
      <c r="P378" s="533">
        <v>10000</v>
      </c>
      <c r="Q378" s="533">
        <v>7700</v>
      </c>
      <c r="R378" s="589">
        <v>1950</v>
      </c>
      <c r="S378" s="589">
        <f t="shared" si="167"/>
        <v>12000</v>
      </c>
      <c r="T378" s="590">
        <v>38400</v>
      </c>
      <c r="U378" s="591">
        <v>13</v>
      </c>
      <c r="V378" s="592"/>
      <c r="X378" s="544"/>
    </row>
    <row r="379" s="545" customFormat="1" ht="24" customHeight="1" spans="1:24">
      <c r="A379" s="524" t="s">
        <v>509</v>
      </c>
      <c r="B379" s="586" t="s">
        <v>1216</v>
      </c>
      <c r="C379" s="586" t="s">
        <v>827</v>
      </c>
      <c r="D379" s="586">
        <v>1</v>
      </c>
      <c r="E379" s="586">
        <v>15</v>
      </c>
      <c r="F379" s="587">
        <v>1712</v>
      </c>
      <c r="G379" s="533">
        <f t="shared" si="163"/>
        <v>284120</v>
      </c>
      <c r="H379" s="533">
        <f t="shared" si="164"/>
        <v>162600</v>
      </c>
      <c r="I379" s="533">
        <v>132600</v>
      </c>
      <c r="J379" s="533">
        <v>5</v>
      </c>
      <c r="K379" s="533">
        <f t="shared" si="168"/>
        <v>30000</v>
      </c>
      <c r="L379" s="533">
        <f t="shared" si="166"/>
        <v>121520</v>
      </c>
      <c r="M379" s="533">
        <v>10000</v>
      </c>
      <c r="N379" s="588">
        <v>1920</v>
      </c>
      <c r="O379" s="533">
        <v>20000</v>
      </c>
      <c r="P379" s="533">
        <v>10000</v>
      </c>
      <c r="Q379" s="533">
        <v>26800</v>
      </c>
      <c r="R379" s="589"/>
      <c r="S379" s="589">
        <f t="shared" si="167"/>
        <v>12000</v>
      </c>
      <c r="T379" s="590">
        <v>40800</v>
      </c>
      <c r="U379" s="591">
        <v>13</v>
      </c>
      <c r="V379" s="592"/>
      <c r="X379" s="544"/>
    </row>
    <row r="380" s="550" customFormat="1" ht="24" customHeight="1" spans="1:24">
      <c r="A380" s="524" t="s">
        <v>509</v>
      </c>
      <c r="B380" s="586" t="s">
        <v>1217</v>
      </c>
      <c r="C380" s="586" t="s">
        <v>827</v>
      </c>
      <c r="D380" s="586">
        <v>2</v>
      </c>
      <c r="E380" s="586">
        <v>25</v>
      </c>
      <c r="F380" s="587">
        <v>3354</v>
      </c>
      <c r="G380" s="533">
        <f t="shared" si="163"/>
        <v>376420</v>
      </c>
      <c r="H380" s="533">
        <f t="shared" si="164"/>
        <v>220600</v>
      </c>
      <c r="I380" s="533">
        <v>180600</v>
      </c>
      <c r="J380" s="533">
        <v>7</v>
      </c>
      <c r="K380" s="533">
        <f>IF(F380&gt;=500,IF(AND(F380&gt;=3000),40000,40000),40000)</f>
        <v>40000</v>
      </c>
      <c r="L380" s="533">
        <f t="shared" si="166"/>
        <v>155820</v>
      </c>
      <c r="M380" s="533">
        <v>10000</v>
      </c>
      <c r="N380" s="588">
        <v>1920</v>
      </c>
      <c r="O380" s="533">
        <v>20000</v>
      </c>
      <c r="P380" s="533">
        <v>10000</v>
      </c>
      <c r="Q380" s="533">
        <v>17900</v>
      </c>
      <c r="R380" s="589"/>
      <c r="S380" s="589">
        <f t="shared" si="167"/>
        <v>16800</v>
      </c>
      <c r="T380" s="590">
        <v>79200</v>
      </c>
      <c r="U380" s="591">
        <v>24</v>
      </c>
      <c r="V380" s="596"/>
      <c r="X380" s="544"/>
    </row>
    <row r="381" s="550" customFormat="1" ht="24" customHeight="1" spans="1:24">
      <c r="A381" s="524" t="s">
        <v>509</v>
      </c>
      <c r="B381" s="586" t="s">
        <v>1218</v>
      </c>
      <c r="C381" s="586" t="s">
        <v>827</v>
      </c>
      <c r="D381" s="586">
        <v>2</v>
      </c>
      <c r="E381" s="586">
        <v>20</v>
      </c>
      <c r="F381" s="587">
        <v>2096</v>
      </c>
      <c r="G381" s="533">
        <f t="shared" si="163"/>
        <v>296520</v>
      </c>
      <c r="H381" s="533">
        <f t="shared" si="164"/>
        <v>162600</v>
      </c>
      <c r="I381" s="533">
        <v>132600</v>
      </c>
      <c r="J381" s="533">
        <v>5</v>
      </c>
      <c r="K381" s="533">
        <f t="shared" ref="K381:K389" si="169">IF(F381&gt;=500,IF(AND(F381&gt;=3000),30000,30000),30000)</f>
        <v>30000</v>
      </c>
      <c r="L381" s="533">
        <f t="shared" si="166"/>
        <v>133920</v>
      </c>
      <c r="M381" s="533">
        <v>10000</v>
      </c>
      <c r="N381" s="588">
        <v>1920</v>
      </c>
      <c r="O381" s="533">
        <v>20000</v>
      </c>
      <c r="P381" s="533">
        <v>10000</v>
      </c>
      <c r="Q381" s="533">
        <v>20000</v>
      </c>
      <c r="R381" s="589"/>
      <c r="S381" s="589">
        <f t="shared" si="167"/>
        <v>12000</v>
      </c>
      <c r="T381" s="590">
        <v>60000</v>
      </c>
      <c r="U381" s="591">
        <v>17</v>
      </c>
      <c r="V381" s="592"/>
      <c r="X381" s="544"/>
    </row>
    <row r="382" s="545" customFormat="1" ht="24" customHeight="1" spans="1:24">
      <c r="A382" s="524" t="s">
        <v>509</v>
      </c>
      <c r="B382" s="586" t="s">
        <v>1219</v>
      </c>
      <c r="C382" s="586" t="s">
        <v>829</v>
      </c>
      <c r="D382" s="586">
        <v>1</v>
      </c>
      <c r="E382" s="586">
        <v>10</v>
      </c>
      <c r="F382" s="587">
        <v>1260</v>
      </c>
      <c r="G382" s="533">
        <f t="shared" si="163"/>
        <v>289020</v>
      </c>
      <c r="H382" s="533">
        <f t="shared" si="164"/>
        <v>162600</v>
      </c>
      <c r="I382" s="533">
        <v>132600</v>
      </c>
      <c r="J382" s="533">
        <v>5</v>
      </c>
      <c r="K382" s="533">
        <f t="shared" si="169"/>
        <v>30000</v>
      </c>
      <c r="L382" s="533">
        <f t="shared" si="166"/>
        <v>126420</v>
      </c>
      <c r="M382" s="533">
        <v>10000</v>
      </c>
      <c r="N382" s="588">
        <v>1920</v>
      </c>
      <c r="O382" s="533">
        <v>20000</v>
      </c>
      <c r="P382" s="533">
        <v>10000</v>
      </c>
      <c r="Q382" s="533">
        <v>26900</v>
      </c>
      <c r="R382" s="589"/>
      <c r="S382" s="589">
        <f t="shared" si="167"/>
        <v>12000</v>
      </c>
      <c r="T382" s="590">
        <v>45600</v>
      </c>
      <c r="U382" s="591">
        <v>12</v>
      </c>
      <c r="V382" s="592"/>
      <c r="X382" s="544"/>
    </row>
    <row r="383" s="545" customFormat="1" ht="24" customHeight="1" spans="1:24">
      <c r="A383" s="524" t="s">
        <v>509</v>
      </c>
      <c r="B383" s="586" t="s">
        <v>1220</v>
      </c>
      <c r="C383" s="586" t="s">
        <v>829</v>
      </c>
      <c r="D383" s="586">
        <v>2</v>
      </c>
      <c r="E383" s="586">
        <v>21</v>
      </c>
      <c r="F383" s="587">
        <v>2401</v>
      </c>
      <c r="G383" s="533">
        <f t="shared" si="163"/>
        <v>304820</v>
      </c>
      <c r="H383" s="533">
        <f t="shared" si="164"/>
        <v>162600</v>
      </c>
      <c r="I383" s="533">
        <v>132600</v>
      </c>
      <c r="J383" s="533">
        <v>5</v>
      </c>
      <c r="K383" s="533">
        <f t="shared" si="169"/>
        <v>30000</v>
      </c>
      <c r="L383" s="533">
        <f t="shared" si="166"/>
        <v>142220</v>
      </c>
      <c r="M383" s="533">
        <v>10000</v>
      </c>
      <c r="N383" s="588">
        <v>1920</v>
      </c>
      <c r="O383" s="533">
        <v>20000</v>
      </c>
      <c r="P383" s="533">
        <v>10000</v>
      </c>
      <c r="Q383" s="533">
        <v>35500</v>
      </c>
      <c r="R383" s="589"/>
      <c r="S383" s="589">
        <f t="shared" si="167"/>
        <v>12000</v>
      </c>
      <c r="T383" s="590">
        <v>52800</v>
      </c>
      <c r="U383" s="591">
        <v>17</v>
      </c>
      <c r="V383" s="592"/>
      <c r="X383" s="544"/>
    </row>
    <row r="384" s="545" customFormat="1" ht="24" customHeight="1" spans="1:24">
      <c r="A384" s="524" t="s">
        <v>509</v>
      </c>
      <c r="B384" s="586" t="s">
        <v>1221</v>
      </c>
      <c r="C384" s="586" t="s">
        <v>827</v>
      </c>
      <c r="D384" s="586">
        <v>2</v>
      </c>
      <c r="E384" s="586">
        <v>27</v>
      </c>
      <c r="F384" s="587">
        <v>2974</v>
      </c>
      <c r="G384" s="533">
        <f t="shared" si="163"/>
        <v>353020</v>
      </c>
      <c r="H384" s="533">
        <f t="shared" si="164"/>
        <v>210600</v>
      </c>
      <c r="I384" s="533">
        <v>180600</v>
      </c>
      <c r="J384" s="533">
        <v>7</v>
      </c>
      <c r="K384" s="533">
        <f t="shared" si="169"/>
        <v>30000</v>
      </c>
      <c r="L384" s="533">
        <f t="shared" si="166"/>
        <v>142420</v>
      </c>
      <c r="M384" s="533">
        <v>10000</v>
      </c>
      <c r="N384" s="588">
        <v>1920</v>
      </c>
      <c r="O384" s="533">
        <v>20000</v>
      </c>
      <c r="P384" s="533">
        <v>10000</v>
      </c>
      <c r="Q384" s="533">
        <v>23700</v>
      </c>
      <c r="R384" s="589"/>
      <c r="S384" s="589">
        <f t="shared" si="167"/>
        <v>16800</v>
      </c>
      <c r="T384" s="590">
        <v>60000</v>
      </c>
      <c r="U384" s="591">
        <v>18</v>
      </c>
      <c r="V384" s="596"/>
      <c r="X384" s="544"/>
    </row>
    <row r="385" s="545" customFormat="1" ht="24" customHeight="1" spans="1:24">
      <c r="A385" s="524" t="s">
        <v>509</v>
      </c>
      <c r="B385" s="586" t="s">
        <v>1222</v>
      </c>
      <c r="C385" s="586" t="s">
        <v>827</v>
      </c>
      <c r="D385" s="586">
        <v>1</v>
      </c>
      <c r="E385" s="586">
        <v>17</v>
      </c>
      <c r="F385" s="587">
        <v>1389</v>
      </c>
      <c r="G385" s="533">
        <f t="shared" si="163"/>
        <v>255020</v>
      </c>
      <c r="H385" s="533">
        <f t="shared" si="164"/>
        <v>162600</v>
      </c>
      <c r="I385" s="533">
        <v>132600</v>
      </c>
      <c r="J385" s="533">
        <v>5</v>
      </c>
      <c r="K385" s="533">
        <f t="shared" si="169"/>
        <v>30000</v>
      </c>
      <c r="L385" s="533">
        <f t="shared" si="166"/>
        <v>92420</v>
      </c>
      <c r="M385" s="533">
        <v>10000</v>
      </c>
      <c r="N385" s="588">
        <v>1920</v>
      </c>
      <c r="O385" s="533">
        <v>20000</v>
      </c>
      <c r="P385" s="533">
        <v>10000</v>
      </c>
      <c r="Q385" s="533">
        <v>7300</v>
      </c>
      <c r="R385" s="589"/>
      <c r="S385" s="589">
        <f t="shared" si="167"/>
        <v>12000</v>
      </c>
      <c r="T385" s="590">
        <v>31200</v>
      </c>
      <c r="U385" s="591">
        <v>10</v>
      </c>
      <c r="V385" s="592"/>
      <c r="X385" s="544"/>
    </row>
    <row r="386" s="545" customFormat="1" ht="24" customHeight="1" spans="1:24">
      <c r="A386" s="524" t="s">
        <v>509</v>
      </c>
      <c r="B386" s="586" t="s">
        <v>1223</v>
      </c>
      <c r="C386" s="586" t="s">
        <v>829</v>
      </c>
      <c r="D386" s="586">
        <v>4</v>
      </c>
      <c r="E386" s="586">
        <v>30</v>
      </c>
      <c r="F386" s="587">
        <v>2795</v>
      </c>
      <c r="G386" s="533">
        <f t="shared" si="163"/>
        <v>432620</v>
      </c>
      <c r="H386" s="533">
        <f t="shared" si="164"/>
        <v>186600</v>
      </c>
      <c r="I386" s="533">
        <v>156600</v>
      </c>
      <c r="J386" s="533">
        <v>6</v>
      </c>
      <c r="K386" s="533">
        <f t="shared" si="169"/>
        <v>30000</v>
      </c>
      <c r="L386" s="533">
        <f t="shared" si="166"/>
        <v>246020</v>
      </c>
      <c r="M386" s="533">
        <v>10000</v>
      </c>
      <c r="N386" s="588">
        <v>1920</v>
      </c>
      <c r="O386" s="533">
        <v>20000</v>
      </c>
      <c r="P386" s="533">
        <v>10000</v>
      </c>
      <c r="Q386" s="533">
        <v>36100</v>
      </c>
      <c r="R386" s="589"/>
      <c r="S386" s="589">
        <f t="shared" si="167"/>
        <v>14400</v>
      </c>
      <c r="T386" s="590">
        <v>153600</v>
      </c>
      <c r="U386" s="591">
        <v>47</v>
      </c>
      <c r="V386" s="596"/>
      <c r="X386" s="544"/>
    </row>
    <row r="387" s="545" customFormat="1" ht="24" customHeight="1" spans="1:24">
      <c r="A387" s="524" t="s">
        <v>509</v>
      </c>
      <c r="B387" s="586" t="s">
        <v>1224</v>
      </c>
      <c r="C387" s="586" t="s">
        <v>829</v>
      </c>
      <c r="D387" s="586">
        <v>2</v>
      </c>
      <c r="E387" s="586">
        <v>30</v>
      </c>
      <c r="F387" s="587">
        <v>2196</v>
      </c>
      <c r="G387" s="533">
        <f t="shared" si="163"/>
        <v>344120</v>
      </c>
      <c r="H387" s="533">
        <f t="shared" si="164"/>
        <v>162600</v>
      </c>
      <c r="I387" s="533">
        <v>132600</v>
      </c>
      <c r="J387" s="533">
        <v>5</v>
      </c>
      <c r="K387" s="533">
        <f t="shared" si="169"/>
        <v>30000</v>
      </c>
      <c r="L387" s="533">
        <f t="shared" si="166"/>
        <v>181520</v>
      </c>
      <c r="M387" s="533">
        <v>10000</v>
      </c>
      <c r="N387" s="588">
        <v>1920</v>
      </c>
      <c r="O387" s="533">
        <v>20000</v>
      </c>
      <c r="P387" s="533">
        <v>10000</v>
      </c>
      <c r="Q387" s="533">
        <v>29200</v>
      </c>
      <c r="R387" s="589"/>
      <c r="S387" s="589">
        <f t="shared" si="167"/>
        <v>12000</v>
      </c>
      <c r="T387" s="590">
        <v>98400</v>
      </c>
      <c r="U387" s="591">
        <v>30</v>
      </c>
      <c r="V387" s="592"/>
      <c r="X387" s="544"/>
    </row>
    <row r="388" s="547" customFormat="1" ht="24" customHeight="1" spans="1:24">
      <c r="A388" s="524" t="s">
        <v>509</v>
      </c>
      <c r="B388" s="586" t="s">
        <v>1225</v>
      </c>
      <c r="C388" s="586" t="s">
        <v>827</v>
      </c>
      <c r="D388" s="586">
        <v>1</v>
      </c>
      <c r="E388" s="586">
        <v>8</v>
      </c>
      <c r="F388" s="587">
        <v>715</v>
      </c>
      <c r="G388" s="533">
        <f t="shared" si="163"/>
        <v>214020</v>
      </c>
      <c r="H388" s="533">
        <f t="shared" si="164"/>
        <v>114600</v>
      </c>
      <c r="I388" s="533">
        <v>84600</v>
      </c>
      <c r="J388" s="533">
        <v>3</v>
      </c>
      <c r="K388" s="533">
        <f t="shared" si="169"/>
        <v>30000</v>
      </c>
      <c r="L388" s="533">
        <f t="shared" si="166"/>
        <v>99420</v>
      </c>
      <c r="M388" s="533">
        <v>10000</v>
      </c>
      <c r="N388" s="588">
        <v>1920</v>
      </c>
      <c r="O388" s="533">
        <v>20000</v>
      </c>
      <c r="P388" s="533">
        <v>10000</v>
      </c>
      <c r="Q388" s="533">
        <v>14300</v>
      </c>
      <c r="R388" s="589"/>
      <c r="S388" s="589">
        <f t="shared" si="167"/>
        <v>7200</v>
      </c>
      <c r="T388" s="590">
        <v>36000</v>
      </c>
      <c r="U388" s="591">
        <v>11</v>
      </c>
      <c r="V388" s="596"/>
      <c r="X388" s="544"/>
    </row>
    <row r="389" s="545" customFormat="1" ht="24" customHeight="1" spans="1:24">
      <c r="A389" s="524" t="s">
        <v>509</v>
      </c>
      <c r="B389" s="586" t="s">
        <v>1226</v>
      </c>
      <c r="C389" s="586" t="s">
        <v>827</v>
      </c>
      <c r="D389" s="586">
        <v>1</v>
      </c>
      <c r="E389" s="586">
        <v>19</v>
      </c>
      <c r="F389" s="587">
        <v>1798</v>
      </c>
      <c r="G389" s="533">
        <f t="shared" si="163"/>
        <v>278420</v>
      </c>
      <c r="H389" s="533">
        <f t="shared" si="164"/>
        <v>162600</v>
      </c>
      <c r="I389" s="533">
        <v>132600</v>
      </c>
      <c r="J389" s="533">
        <v>5</v>
      </c>
      <c r="K389" s="533">
        <f t="shared" si="169"/>
        <v>30000</v>
      </c>
      <c r="L389" s="533">
        <f t="shared" si="166"/>
        <v>115820</v>
      </c>
      <c r="M389" s="533">
        <v>10000</v>
      </c>
      <c r="N389" s="588">
        <v>1920</v>
      </c>
      <c r="O389" s="533">
        <v>20000</v>
      </c>
      <c r="P389" s="533">
        <v>10000</v>
      </c>
      <c r="Q389" s="533">
        <v>23500</v>
      </c>
      <c r="R389" s="589"/>
      <c r="S389" s="589">
        <f t="shared" si="167"/>
        <v>12000</v>
      </c>
      <c r="T389" s="590">
        <v>38400</v>
      </c>
      <c r="U389" s="591">
        <v>14</v>
      </c>
      <c r="V389" s="592"/>
      <c r="X389" s="544"/>
    </row>
    <row r="390" s="546" customFormat="1" ht="24" customHeight="1" spans="1:24">
      <c r="A390" s="513" t="s">
        <v>1227</v>
      </c>
      <c r="B390" s="585"/>
      <c r="C390" s="585"/>
      <c r="D390" s="585">
        <f t="shared" ref="D390:U390" si="170">SUM(D391:D402)</f>
        <v>23</v>
      </c>
      <c r="E390" s="585">
        <f t="shared" si="170"/>
        <v>233</v>
      </c>
      <c r="F390" s="585">
        <f t="shared" si="170"/>
        <v>24712</v>
      </c>
      <c r="G390" s="585">
        <f t="shared" si="170"/>
        <v>3648860</v>
      </c>
      <c r="H390" s="585">
        <f t="shared" si="170"/>
        <v>2033200</v>
      </c>
      <c r="I390" s="585">
        <f t="shared" si="170"/>
        <v>1663200</v>
      </c>
      <c r="J390" s="585">
        <f t="shared" si="170"/>
        <v>63</v>
      </c>
      <c r="K390" s="585">
        <f t="shared" si="170"/>
        <v>370000</v>
      </c>
      <c r="L390" s="585">
        <f t="shared" si="170"/>
        <v>1615660</v>
      </c>
      <c r="M390" s="585">
        <f t="shared" si="170"/>
        <v>120000</v>
      </c>
      <c r="N390" s="585">
        <f t="shared" si="170"/>
        <v>23040</v>
      </c>
      <c r="O390" s="585">
        <f t="shared" si="170"/>
        <v>240000</v>
      </c>
      <c r="P390" s="585">
        <f t="shared" si="170"/>
        <v>120000</v>
      </c>
      <c r="Q390" s="585">
        <f t="shared" si="170"/>
        <v>269100</v>
      </c>
      <c r="R390" s="595">
        <f t="shared" si="170"/>
        <v>30800</v>
      </c>
      <c r="S390" s="595">
        <f t="shared" si="170"/>
        <v>151200</v>
      </c>
      <c r="T390" s="595">
        <f t="shared" si="170"/>
        <v>661520</v>
      </c>
      <c r="U390" s="595">
        <f t="shared" si="170"/>
        <v>200</v>
      </c>
      <c r="V390" s="596"/>
      <c r="X390" s="544"/>
    </row>
    <row r="391" s="551" customFormat="1" ht="24" customHeight="1" spans="1:24">
      <c r="A391" s="524" t="s">
        <v>1228</v>
      </c>
      <c r="B391" s="524" t="s">
        <v>1229</v>
      </c>
      <c r="C391" s="586" t="s">
        <v>827</v>
      </c>
      <c r="D391" s="581">
        <v>3</v>
      </c>
      <c r="E391" s="581">
        <v>27</v>
      </c>
      <c r="F391" s="527">
        <v>2576</v>
      </c>
      <c r="G391" s="533">
        <f t="shared" ref="G391:G402" si="171">H391+L391</f>
        <v>342020</v>
      </c>
      <c r="H391" s="533">
        <f t="shared" ref="H391:H402" si="172">I391+K391</f>
        <v>186600</v>
      </c>
      <c r="I391" s="533">
        <v>156600</v>
      </c>
      <c r="J391" s="533">
        <v>6</v>
      </c>
      <c r="K391" s="533">
        <f t="shared" ref="K391:K399" si="173">IF(F391&gt;=500,IF(AND(F391&gt;=3000),30000,30000),30000)</f>
        <v>30000</v>
      </c>
      <c r="L391" s="533">
        <f t="shared" ref="L391:L402" si="174">SUM(M391:T391)</f>
        <v>155420</v>
      </c>
      <c r="M391" s="533">
        <v>10000</v>
      </c>
      <c r="N391" s="588">
        <v>1920</v>
      </c>
      <c r="O391" s="533">
        <v>20000</v>
      </c>
      <c r="P391" s="533">
        <v>10000</v>
      </c>
      <c r="Q391" s="533">
        <v>19900</v>
      </c>
      <c r="R391" s="589"/>
      <c r="S391" s="589">
        <f t="shared" ref="S391:S402" si="175">J391*2400</f>
        <v>14400</v>
      </c>
      <c r="T391" s="590">
        <v>79200</v>
      </c>
      <c r="U391" s="591">
        <v>26</v>
      </c>
      <c r="V391" s="519"/>
      <c r="X391" s="544"/>
    </row>
    <row r="392" s="551" customFormat="1" ht="24" customHeight="1" spans="1:24">
      <c r="A392" s="524" t="s">
        <v>1228</v>
      </c>
      <c r="B392" s="581" t="s">
        <v>1230</v>
      </c>
      <c r="C392" s="586" t="s">
        <v>827</v>
      </c>
      <c r="D392" s="581">
        <v>1</v>
      </c>
      <c r="E392" s="581">
        <v>16</v>
      </c>
      <c r="F392" s="527">
        <v>2320</v>
      </c>
      <c r="G392" s="533">
        <f t="shared" si="171"/>
        <v>271020</v>
      </c>
      <c r="H392" s="533">
        <f t="shared" si="172"/>
        <v>162600</v>
      </c>
      <c r="I392" s="533">
        <v>132600</v>
      </c>
      <c r="J392" s="533">
        <v>5</v>
      </c>
      <c r="K392" s="533">
        <f t="shared" si="173"/>
        <v>30000</v>
      </c>
      <c r="L392" s="533">
        <f t="shared" si="174"/>
        <v>108420</v>
      </c>
      <c r="M392" s="533">
        <v>10000</v>
      </c>
      <c r="N392" s="588">
        <v>1920</v>
      </c>
      <c r="O392" s="533">
        <v>20000</v>
      </c>
      <c r="P392" s="533">
        <v>10000</v>
      </c>
      <c r="Q392" s="533">
        <v>28100</v>
      </c>
      <c r="R392" s="589"/>
      <c r="S392" s="589">
        <f t="shared" si="175"/>
        <v>12000</v>
      </c>
      <c r="T392" s="590">
        <v>26400</v>
      </c>
      <c r="U392" s="591">
        <v>8</v>
      </c>
      <c r="V392" s="519"/>
      <c r="X392" s="544"/>
    </row>
    <row r="393" s="551" customFormat="1" ht="24" customHeight="1" spans="1:24">
      <c r="A393" s="524" t="s">
        <v>1228</v>
      </c>
      <c r="B393" s="581" t="s">
        <v>1231</v>
      </c>
      <c r="C393" s="586" t="s">
        <v>829</v>
      </c>
      <c r="D393" s="581">
        <v>1</v>
      </c>
      <c r="E393" s="581">
        <v>17</v>
      </c>
      <c r="F393" s="527">
        <v>1336</v>
      </c>
      <c r="G393" s="533">
        <f t="shared" si="171"/>
        <v>257520</v>
      </c>
      <c r="H393" s="533">
        <f t="shared" si="172"/>
        <v>162600</v>
      </c>
      <c r="I393" s="533">
        <v>132600</v>
      </c>
      <c r="J393" s="533">
        <v>5</v>
      </c>
      <c r="K393" s="533">
        <f t="shared" si="173"/>
        <v>30000</v>
      </c>
      <c r="L393" s="533">
        <f t="shared" si="174"/>
        <v>94920</v>
      </c>
      <c r="M393" s="533">
        <v>10000</v>
      </c>
      <c r="N393" s="588">
        <v>1920</v>
      </c>
      <c r="O393" s="533">
        <v>20000</v>
      </c>
      <c r="P393" s="533">
        <v>10000</v>
      </c>
      <c r="Q393" s="533">
        <v>13900</v>
      </c>
      <c r="R393" s="589">
        <v>3100</v>
      </c>
      <c r="S393" s="589">
        <f t="shared" si="175"/>
        <v>12000</v>
      </c>
      <c r="T393" s="590">
        <v>24000</v>
      </c>
      <c r="U393" s="591">
        <v>7</v>
      </c>
      <c r="V393" s="519"/>
      <c r="X393" s="544"/>
    </row>
    <row r="394" s="551" customFormat="1" ht="24" customHeight="1" spans="1:24">
      <c r="A394" s="524" t="s">
        <v>1228</v>
      </c>
      <c r="B394" s="581" t="s">
        <v>1232</v>
      </c>
      <c r="C394" s="586" t="s">
        <v>827</v>
      </c>
      <c r="D394" s="581">
        <v>1</v>
      </c>
      <c r="E394" s="581">
        <v>16</v>
      </c>
      <c r="F394" s="527">
        <v>1546</v>
      </c>
      <c r="G394" s="533">
        <f t="shared" si="171"/>
        <v>243170</v>
      </c>
      <c r="H394" s="533">
        <f t="shared" si="172"/>
        <v>162600</v>
      </c>
      <c r="I394" s="533">
        <v>132600</v>
      </c>
      <c r="J394" s="533">
        <v>5</v>
      </c>
      <c r="K394" s="533">
        <f t="shared" si="173"/>
        <v>30000</v>
      </c>
      <c r="L394" s="533">
        <f t="shared" si="174"/>
        <v>80570</v>
      </c>
      <c r="M394" s="533">
        <v>10000</v>
      </c>
      <c r="N394" s="588">
        <v>1920</v>
      </c>
      <c r="O394" s="533">
        <v>20000</v>
      </c>
      <c r="P394" s="533">
        <v>10000</v>
      </c>
      <c r="Q394" s="533">
        <v>7300</v>
      </c>
      <c r="R394" s="589">
        <v>2550</v>
      </c>
      <c r="S394" s="589">
        <f t="shared" si="175"/>
        <v>12000</v>
      </c>
      <c r="T394" s="590">
        <v>16800</v>
      </c>
      <c r="U394" s="591">
        <v>6</v>
      </c>
      <c r="V394" s="519"/>
      <c r="X394" s="544"/>
    </row>
    <row r="395" s="551" customFormat="1" ht="24" customHeight="1" spans="1:24">
      <c r="A395" s="524" t="s">
        <v>1228</v>
      </c>
      <c r="B395" s="581" t="s">
        <v>1233</v>
      </c>
      <c r="C395" s="586" t="s">
        <v>829</v>
      </c>
      <c r="D395" s="581">
        <v>3</v>
      </c>
      <c r="E395" s="581">
        <v>29</v>
      </c>
      <c r="F395" s="527">
        <v>2747</v>
      </c>
      <c r="G395" s="533">
        <f t="shared" si="171"/>
        <v>346570</v>
      </c>
      <c r="H395" s="533">
        <f t="shared" si="172"/>
        <v>162600</v>
      </c>
      <c r="I395" s="533">
        <v>132600</v>
      </c>
      <c r="J395" s="533">
        <v>5</v>
      </c>
      <c r="K395" s="533">
        <f t="shared" si="173"/>
        <v>30000</v>
      </c>
      <c r="L395" s="533">
        <f t="shared" si="174"/>
        <v>183970</v>
      </c>
      <c r="M395" s="533">
        <v>10000</v>
      </c>
      <c r="N395" s="588">
        <v>1920</v>
      </c>
      <c r="O395" s="533">
        <v>20000</v>
      </c>
      <c r="P395" s="533">
        <v>10000</v>
      </c>
      <c r="Q395" s="533">
        <v>32100</v>
      </c>
      <c r="R395" s="589">
        <v>4350</v>
      </c>
      <c r="S395" s="589">
        <f t="shared" si="175"/>
        <v>12000</v>
      </c>
      <c r="T395" s="590">
        <v>93600</v>
      </c>
      <c r="U395" s="591">
        <v>27</v>
      </c>
      <c r="V395" s="519"/>
      <c r="X395" s="544"/>
    </row>
    <row r="396" s="551" customFormat="1" ht="24" customHeight="1" spans="1:24">
      <c r="A396" s="524" t="s">
        <v>1228</v>
      </c>
      <c r="B396" s="581" t="s">
        <v>1234</v>
      </c>
      <c r="C396" s="586" t="s">
        <v>829</v>
      </c>
      <c r="D396" s="581">
        <v>1</v>
      </c>
      <c r="E396" s="581">
        <v>21</v>
      </c>
      <c r="F396" s="527">
        <v>2041</v>
      </c>
      <c r="G396" s="533">
        <f t="shared" si="171"/>
        <v>282770</v>
      </c>
      <c r="H396" s="533">
        <f t="shared" si="172"/>
        <v>162600</v>
      </c>
      <c r="I396" s="533">
        <v>132600</v>
      </c>
      <c r="J396" s="533">
        <v>5</v>
      </c>
      <c r="K396" s="533">
        <f t="shared" si="173"/>
        <v>30000</v>
      </c>
      <c r="L396" s="533">
        <f t="shared" si="174"/>
        <v>120170</v>
      </c>
      <c r="M396" s="533">
        <v>10000</v>
      </c>
      <c r="N396" s="588">
        <v>1920</v>
      </c>
      <c r="O396" s="533">
        <v>20000</v>
      </c>
      <c r="P396" s="533">
        <v>10000</v>
      </c>
      <c r="Q396" s="533">
        <v>16800</v>
      </c>
      <c r="R396" s="589">
        <v>8650</v>
      </c>
      <c r="S396" s="589">
        <f t="shared" si="175"/>
        <v>12000</v>
      </c>
      <c r="T396" s="590">
        <v>40800</v>
      </c>
      <c r="U396" s="591">
        <v>13</v>
      </c>
      <c r="V396" s="519"/>
      <c r="X396" s="544"/>
    </row>
    <row r="397" s="551" customFormat="1" ht="24" customHeight="1" spans="1:24">
      <c r="A397" s="524" t="s">
        <v>1228</v>
      </c>
      <c r="B397" s="581" t="s">
        <v>1235</v>
      </c>
      <c r="C397" s="586" t="s">
        <v>827</v>
      </c>
      <c r="D397" s="581">
        <v>1</v>
      </c>
      <c r="E397" s="581">
        <v>10</v>
      </c>
      <c r="F397" s="527">
        <v>937</v>
      </c>
      <c r="G397" s="533">
        <f t="shared" si="171"/>
        <v>271320</v>
      </c>
      <c r="H397" s="533">
        <f t="shared" si="172"/>
        <v>138600</v>
      </c>
      <c r="I397" s="533">
        <v>108600</v>
      </c>
      <c r="J397" s="533">
        <v>4</v>
      </c>
      <c r="K397" s="533">
        <f t="shared" si="173"/>
        <v>30000</v>
      </c>
      <c r="L397" s="533">
        <f t="shared" si="174"/>
        <v>132720</v>
      </c>
      <c r="M397" s="533">
        <v>10000</v>
      </c>
      <c r="N397" s="588">
        <v>1920</v>
      </c>
      <c r="O397" s="533">
        <v>20000</v>
      </c>
      <c r="P397" s="533">
        <v>10000</v>
      </c>
      <c r="Q397" s="533">
        <v>7200</v>
      </c>
      <c r="R397" s="589"/>
      <c r="S397" s="589">
        <f t="shared" si="175"/>
        <v>9600</v>
      </c>
      <c r="T397" s="590">
        <v>74000</v>
      </c>
      <c r="U397" s="591">
        <v>17</v>
      </c>
      <c r="V397" s="519"/>
      <c r="X397" s="544"/>
    </row>
    <row r="398" s="551" customFormat="1" ht="24" customHeight="1" spans="1:24">
      <c r="A398" s="524" t="s">
        <v>1228</v>
      </c>
      <c r="B398" s="581" t="s">
        <v>1236</v>
      </c>
      <c r="C398" s="586" t="s">
        <v>827</v>
      </c>
      <c r="D398" s="581">
        <v>2</v>
      </c>
      <c r="E398" s="581">
        <v>17</v>
      </c>
      <c r="F398" s="527">
        <v>1678</v>
      </c>
      <c r="G398" s="533">
        <f t="shared" si="171"/>
        <v>319020</v>
      </c>
      <c r="H398" s="533">
        <f t="shared" si="172"/>
        <v>162600</v>
      </c>
      <c r="I398" s="533">
        <v>132600</v>
      </c>
      <c r="J398" s="533">
        <v>5</v>
      </c>
      <c r="K398" s="533">
        <f t="shared" si="173"/>
        <v>30000</v>
      </c>
      <c r="L398" s="533">
        <f t="shared" si="174"/>
        <v>156420</v>
      </c>
      <c r="M398" s="533">
        <v>10000</v>
      </c>
      <c r="N398" s="588">
        <v>1920</v>
      </c>
      <c r="O398" s="533">
        <v>20000</v>
      </c>
      <c r="P398" s="533">
        <v>10000</v>
      </c>
      <c r="Q398" s="533">
        <v>32900</v>
      </c>
      <c r="R398" s="589"/>
      <c r="S398" s="589">
        <f t="shared" si="175"/>
        <v>12000</v>
      </c>
      <c r="T398" s="590">
        <v>69600</v>
      </c>
      <c r="U398" s="591">
        <v>22</v>
      </c>
      <c r="V398" s="519"/>
      <c r="X398" s="544"/>
    </row>
    <row r="399" s="551" customFormat="1" ht="24" customHeight="1" spans="1:24">
      <c r="A399" s="524" t="s">
        <v>1228</v>
      </c>
      <c r="B399" s="581" t="s">
        <v>1237</v>
      </c>
      <c r="C399" s="586" t="s">
        <v>829</v>
      </c>
      <c r="D399" s="581">
        <v>2</v>
      </c>
      <c r="E399" s="581">
        <v>14</v>
      </c>
      <c r="F399" s="527">
        <v>1454</v>
      </c>
      <c r="G399" s="533">
        <f t="shared" si="171"/>
        <v>314640</v>
      </c>
      <c r="H399" s="533">
        <f t="shared" si="172"/>
        <v>162600</v>
      </c>
      <c r="I399" s="533">
        <v>132600</v>
      </c>
      <c r="J399" s="533">
        <v>5</v>
      </c>
      <c r="K399" s="533">
        <f t="shared" si="173"/>
        <v>30000</v>
      </c>
      <c r="L399" s="533">
        <f t="shared" si="174"/>
        <v>152040</v>
      </c>
      <c r="M399" s="533">
        <v>10000</v>
      </c>
      <c r="N399" s="588">
        <v>1920</v>
      </c>
      <c r="O399" s="533">
        <v>20000</v>
      </c>
      <c r="P399" s="533">
        <v>10000</v>
      </c>
      <c r="Q399" s="533">
        <v>34800</v>
      </c>
      <c r="R399" s="589">
        <v>1400</v>
      </c>
      <c r="S399" s="589">
        <f t="shared" si="175"/>
        <v>12000</v>
      </c>
      <c r="T399" s="590">
        <v>61920</v>
      </c>
      <c r="U399" s="591">
        <v>20</v>
      </c>
      <c r="V399" s="519"/>
      <c r="X399" s="544"/>
    </row>
    <row r="400" s="551" customFormat="1" ht="24" customHeight="1" spans="1:24">
      <c r="A400" s="524" t="s">
        <v>1228</v>
      </c>
      <c r="B400" s="524" t="s">
        <v>1238</v>
      </c>
      <c r="C400" s="586" t="s">
        <v>827</v>
      </c>
      <c r="D400" s="581">
        <v>4</v>
      </c>
      <c r="E400" s="581">
        <v>28</v>
      </c>
      <c r="F400" s="527">
        <v>3224</v>
      </c>
      <c r="G400" s="533">
        <f t="shared" si="171"/>
        <v>389820</v>
      </c>
      <c r="H400" s="533">
        <f t="shared" si="172"/>
        <v>220600</v>
      </c>
      <c r="I400" s="533">
        <v>180600</v>
      </c>
      <c r="J400" s="533">
        <v>7</v>
      </c>
      <c r="K400" s="533">
        <f>IF(F400&gt;=500,IF(AND(F400&gt;=3000),40000,40000),40000)</f>
        <v>40000</v>
      </c>
      <c r="L400" s="533">
        <f t="shared" si="174"/>
        <v>169220</v>
      </c>
      <c r="M400" s="533">
        <v>10000</v>
      </c>
      <c r="N400" s="588">
        <v>1920</v>
      </c>
      <c r="O400" s="533">
        <v>20000</v>
      </c>
      <c r="P400" s="533">
        <v>10000</v>
      </c>
      <c r="Q400" s="533">
        <v>28900</v>
      </c>
      <c r="R400" s="589"/>
      <c r="S400" s="589">
        <f t="shared" si="175"/>
        <v>16800</v>
      </c>
      <c r="T400" s="590">
        <v>81600</v>
      </c>
      <c r="U400" s="591">
        <v>26</v>
      </c>
      <c r="V400" s="519"/>
      <c r="X400" s="544"/>
    </row>
    <row r="401" s="551" customFormat="1" ht="24" customHeight="1" spans="1:24">
      <c r="A401" s="524" t="s">
        <v>1228</v>
      </c>
      <c r="B401" s="581" t="s">
        <v>1239</v>
      </c>
      <c r="C401" s="586" t="s">
        <v>827</v>
      </c>
      <c r="D401" s="581">
        <v>3</v>
      </c>
      <c r="E401" s="581">
        <v>19</v>
      </c>
      <c r="F401" s="527">
        <v>2530</v>
      </c>
      <c r="G401" s="533">
        <f t="shared" si="171"/>
        <v>356070</v>
      </c>
      <c r="H401" s="533">
        <f t="shared" si="172"/>
        <v>186600</v>
      </c>
      <c r="I401" s="533">
        <v>156600</v>
      </c>
      <c r="J401" s="533">
        <v>6</v>
      </c>
      <c r="K401" s="533">
        <f t="shared" ref="K401:K409" si="176">IF(F401&gt;=500,IF(AND(F401&gt;=3000),30000,30000),30000)</f>
        <v>30000</v>
      </c>
      <c r="L401" s="533">
        <f t="shared" si="174"/>
        <v>169470</v>
      </c>
      <c r="M401" s="533">
        <v>10000</v>
      </c>
      <c r="N401" s="588">
        <v>1920</v>
      </c>
      <c r="O401" s="533">
        <v>20000</v>
      </c>
      <c r="P401" s="533">
        <v>10000</v>
      </c>
      <c r="Q401" s="533">
        <v>35200</v>
      </c>
      <c r="R401" s="589">
        <v>10750</v>
      </c>
      <c r="S401" s="589">
        <f t="shared" si="175"/>
        <v>14400</v>
      </c>
      <c r="T401" s="590">
        <v>67200</v>
      </c>
      <c r="U401" s="591">
        <v>20</v>
      </c>
      <c r="V401" s="519"/>
      <c r="X401" s="544"/>
    </row>
    <row r="402" s="551" customFormat="1" ht="24" customHeight="1" spans="1:24">
      <c r="A402" s="524" t="s">
        <v>1228</v>
      </c>
      <c r="B402" s="581" t="s">
        <v>1240</v>
      </c>
      <c r="C402" s="586" t="s">
        <v>827</v>
      </c>
      <c r="D402" s="581">
        <v>1</v>
      </c>
      <c r="E402" s="581">
        <v>19</v>
      </c>
      <c r="F402" s="527">
        <v>2323</v>
      </c>
      <c r="G402" s="533">
        <f t="shared" si="171"/>
        <v>254920</v>
      </c>
      <c r="H402" s="533">
        <f t="shared" si="172"/>
        <v>162600</v>
      </c>
      <c r="I402" s="533">
        <v>132600</v>
      </c>
      <c r="J402" s="533">
        <v>5</v>
      </c>
      <c r="K402" s="533">
        <f t="shared" si="176"/>
        <v>30000</v>
      </c>
      <c r="L402" s="533">
        <f t="shared" si="174"/>
        <v>92320</v>
      </c>
      <c r="M402" s="533">
        <v>10000</v>
      </c>
      <c r="N402" s="588">
        <v>1920</v>
      </c>
      <c r="O402" s="533">
        <v>20000</v>
      </c>
      <c r="P402" s="533">
        <v>10000</v>
      </c>
      <c r="Q402" s="533">
        <v>12000</v>
      </c>
      <c r="R402" s="589"/>
      <c r="S402" s="589">
        <f t="shared" si="175"/>
        <v>12000</v>
      </c>
      <c r="T402" s="590">
        <v>26400</v>
      </c>
      <c r="U402" s="591">
        <v>8</v>
      </c>
      <c r="V402" s="519"/>
      <c r="X402" s="544"/>
    </row>
    <row r="403" s="552" customFormat="1" ht="24" customHeight="1" spans="1:24">
      <c r="A403" s="513" t="s">
        <v>1241</v>
      </c>
      <c r="B403" s="582"/>
      <c r="C403" s="585"/>
      <c r="D403" s="582">
        <f t="shared" ref="D403:U403" si="177">SUM(D404:D409)</f>
        <v>9</v>
      </c>
      <c r="E403" s="582">
        <f t="shared" si="177"/>
        <v>93</v>
      </c>
      <c r="F403" s="582">
        <f t="shared" si="177"/>
        <v>10030</v>
      </c>
      <c r="G403" s="582">
        <f t="shared" si="177"/>
        <v>1725880</v>
      </c>
      <c r="H403" s="582">
        <f t="shared" si="177"/>
        <v>975600</v>
      </c>
      <c r="I403" s="582">
        <f t="shared" si="177"/>
        <v>795600</v>
      </c>
      <c r="J403" s="582">
        <f t="shared" si="177"/>
        <v>30</v>
      </c>
      <c r="K403" s="582">
        <f t="shared" si="177"/>
        <v>180000</v>
      </c>
      <c r="L403" s="582">
        <f t="shared" si="177"/>
        <v>750280</v>
      </c>
      <c r="M403" s="582">
        <f t="shared" si="177"/>
        <v>60000</v>
      </c>
      <c r="N403" s="582">
        <f t="shared" si="177"/>
        <v>11520</v>
      </c>
      <c r="O403" s="582">
        <f t="shared" si="177"/>
        <v>120000</v>
      </c>
      <c r="P403" s="582">
        <f t="shared" si="177"/>
        <v>60000</v>
      </c>
      <c r="Q403" s="582">
        <f t="shared" si="177"/>
        <v>136800</v>
      </c>
      <c r="R403" s="583">
        <f t="shared" si="177"/>
        <v>14200</v>
      </c>
      <c r="S403" s="583">
        <f t="shared" si="177"/>
        <v>72000</v>
      </c>
      <c r="T403" s="583">
        <f t="shared" si="177"/>
        <v>275760</v>
      </c>
      <c r="U403" s="583">
        <f t="shared" si="177"/>
        <v>90</v>
      </c>
      <c r="V403" s="531"/>
      <c r="X403" s="544"/>
    </row>
    <row r="404" s="551" customFormat="1" ht="24" customHeight="1" spans="1:24">
      <c r="A404" s="524" t="s">
        <v>1242</v>
      </c>
      <c r="B404" s="581" t="s">
        <v>1243</v>
      </c>
      <c r="C404" s="586" t="s">
        <v>827</v>
      </c>
      <c r="D404" s="581">
        <v>1</v>
      </c>
      <c r="E404" s="581">
        <v>11</v>
      </c>
      <c r="F404" s="599">
        <v>1195</v>
      </c>
      <c r="G404" s="533">
        <f t="shared" ref="G404:G409" si="178">H404+L404</f>
        <v>296320</v>
      </c>
      <c r="H404" s="533">
        <f t="shared" ref="H404:H409" si="179">I404+K404</f>
        <v>162600</v>
      </c>
      <c r="I404" s="533">
        <v>132600</v>
      </c>
      <c r="J404" s="533">
        <v>5</v>
      </c>
      <c r="K404" s="533">
        <f t="shared" si="176"/>
        <v>30000</v>
      </c>
      <c r="L404" s="533">
        <f t="shared" ref="L404:L409" si="180">SUM(M404:T404)</f>
        <v>133720</v>
      </c>
      <c r="M404" s="533">
        <v>10000</v>
      </c>
      <c r="N404" s="588">
        <v>1920</v>
      </c>
      <c r="O404" s="533">
        <v>20000</v>
      </c>
      <c r="P404" s="533">
        <v>10000</v>
      </c>
      <c r="Q404" s="533">
        <v>27000</v>
      </c>
      <c r="R404" s="600"/>
      <c r="S404" s="589">
        <f t="shared" ref="S404:S409" si="181">J404*2400</f>
        <v>12000</v>
      </c>
      <c r="T404" s="601">
        <v>52800</v>
      </c>
      <c r="U404" s="602">
        <v>17</v>
      </c>
      <c r="V404" s="519"/>
      <c r="X404" s="544"/>
    </row>
    <row r="405" s="551" customFormat="1" ht="24" customHeight="1" spans="1:24">
      <c r="A405" s="524" t="s">
        <v>1242</v>
      </c>
      <c r="B405" s="524" t="s">
        <v>1244</v>
      </c>
      <c r="C405" s="586" t="s">
        <v>829</v>
      </c>
      <c r="D405" s="581">
        <v>4</v>
      </c>
      <c r="E405" s="581">
        <v>39</v>
      </c>
      <c r="F405" s="599">
        <v>2711</v>
      </c>
      <c r="G405" s="533">
        <f t="shared" si="178"/>
        <v>354170</v>
      </c>
      <c r="H405" s="533">
        <f t="shared" si="179"/>
        <v>186600</v>
      </c>
      <c r="I405" s="533">
        <v>156600</v>
      </c>
      <c r="J405" s="533">
        <v>6</v>
      </c>
      <c r="K405" s="533">
        <f t="shared" si="176"/>
        <v>30000</v>
      </c>
      <c r="L405" s="533">
        <f t="shared" si="180"/>
        <v>167570</v>
      </c>
      <c r="M405" s="533">
        <v>10000</v>
      </c>
      <c r="N405" s="588">
        <v>1920</v>
      </c>
      <c r="O405" s="533">
        <v>20000</v>
      </c>
      <c r="P405" s="533">
        <v>10000</v>
      </c>
      <c r="Q405" s="533">
        <v>43300</v>
      </c>
      <c r="R405" s="600">
        <v>3150</v>
      </c>
      <c r="S405" s="589">
        <f t="shared" si="181"/>
        <v>14400</v>
      </c>
      <c r="T405" s="601">
        <v>64800</v>
      </c>
      <c r="U405" s="602">
        <v>18</v>
      </c>
      <c r="V405" s="519"/>
      <c r="X405" s="544"/>
    </row>
    <row r="406" s="551" customFormat="1" ht="24" customHeight="1" spans="1:24">
      <c r="A406" s="524" t="s">
        <v>1242</v>
      </c>
      <c r="B406" s="581" t="s">
        <v>1245</v>
      </c>
      <c r="C406" s="586" t="s">
        <v>827</v>
      </c>
      <c r="D406" s="581">
        <v>1</v>
      </c>
      <c r="E406" s="581">
        <v>3</v>
      </c>
      <c r="F406" s="599">
        <v>417</v>
      </c>
      <c r="G406" s="533">
        <f t="shared" si="178"/>
        <v>207520</v>
      </c>
      <c r="H406" s="533">
        <f t="shared" si="179"/>
        <v>114600</v>
      </c>
      <c r="I406" s="533">
        <v>84600</v>
      </c>
      <c r="J406" s="533">
        <v>3</v>
      </c>
      <c r="K406" s="533">
        <f t="shared" si="176"/>
        <v>30000</v>
      </c>
      <c r="L406" s="533">
        <f t="shared" si="180"/>
        <v>92920</v>
      </c>
      <c r="M406" s="533">
        <v>10000</v>
      </c>
      <c r="N406" s="588">
        <v>1920</v>
      </c>
      <c r="O406" s="533">
        <v>20000</v>
      </c>
      <c r="P406" s="533">
        <v>10000</v>
      </c>
      <c r="Q406" s="533">
        <v>27000</v>
      </c>
      <c r="R406" s="600"/>
      <c r="S406" s="589">
        <f t="shared" si="181"/>
        <v>7200</v>
      </c>
      <c r="T406" s="601">
        <v>16800</v>
      </c>
      <c r="U406" s="602">
        <v>4</v>
      </c>
      <c r="V406" s="519"/>
      <c r="X406" s="544"/>
    </row>
    <row r="407" s="555" customFormat="1" ht="24" customHeight="1" spans="1:24">
      <c r="A407" s="524" t="s">
        <v>1242</v>
      </c>
      <c r="B407" s="581" t="s">
        <v>1246</v>
      </c>
      <c r="C407" s="586" t="s">
        <v>829</v>
      </c>
      <c r="D407" s="581">
        <v>1</v>
      </c>
      <c r="E407" s="581">
        <v>12</v>
      </c>
      <c r="F407" s="599">
        <v>2006</v>
      </c>
      <c r="G407" s="533">
        <f t="shared" si="178"/>
        <v>258370</v>
      </c>
      <c r="H407" s="533">
        <f t="shared" si="179"/>
        <v>162600</v>
      </c>
      <c r="I407" s="533">
        <v>132600</v>
      </c>
      <c r="J407" s="533">
        <v>5</v>
      </c>
      <c r="K407" s="533">
        <f t="shared" si="176"/>
        <v>30000</v>
      </c>
      <c r="L407" s="533">
        <f t="shared" si="180"/>
        <v>95770</v>
      </c>
      <c r="M407" s="533">
        <v>10000</v>
      </c>
      <c r="N407" s="588">
        <v>1920</v>
      </c>
      <c r="O407" s="533">
        <v>20000</v>
      </c>
      <c r="P407" s="533">
        <v>10000</v>
      </c>
      <c r="Q407" s="533">
        <v>4200</v>
      </c>
      <c r="R407" s="600">
        <v>1650</v>
      </c>
      <c r="S407" s="589">
        <f t="shared" si="181"/>
        <v>12000</v>
      </c>
      <c r="T407" s="601">
        <v>36000</v>
      </c>
      <c r="U407" s="602">
        <v>13</v>
      </c>
      <c r="V407" s="519"/>
      <c r="X407" s="544"/>
    </row>
    <row r="408" s="551" customFormat="1" ht="24" customHeight="1" spans="1:24">
      <c r="A408" s="524" t="s">
        <v>1242</v>
      </c>
      <c r="B408" s="581" t="s">
        <v>1247</v>
      </c>
      <c r="C408" s="586" t="s">
        <v>827</v>
      </c>
      <c r="D408" s="581">
        <v>1</v>
      </c>
      <c r="E408" s="581">
        <v>6</v>
      </c>
      <c r="F408" s="599">
        <v>1061</v>
      </c>
      <c r="G408" s="533">
        <f t="shared" si="178"/>
        <v>298920</v>
      </c>
      <c r="H408" s="533">
        <f t="shared" si="179"/>
        <v>162600</v>
      </c>
      <c r="I408" s="533">
        <v>132600</v>
      </c>
      <c r="J408" s="533">
        <v>5</v>
      </c>
      <c r="K408" s="533">
        <f t="shared" si="176"/>
        <v>30000</v>
      </c>
      <c r="L408" s="533">
        <f t="shared" si="180"/>
        <v>136320</v>
      </c>
      <c r="M408" s="533">
        <v>10000</v>
      </c>
      <c r="N408" s="588">
        <v>1920</v>
      </c>
      <c r="O408" s="533">
        <v>20000</v>
      </c>
      <c r="P408" s="533">
        <v>10000</v>
      </c>
      <c r="Q408" s="533">
        <v>20000</v>
      </c>
      <c r="R408" s="600"/>
      <c r="S408" s="589">
        <f t="shared" si="181"/>
        <v>12000</v>
      </c>
      <c r="T408" s="601">
        <v>62400</v>
      </c>
      <c r="U408" s="602">
        <v>22</v>
      </c>
      <c r="V408" s="519"/>
      <c r="X408" s="544"/>
    </row>
    <row r="409" s="551" customFormat="1" ht="24" customHeight="1" spans="1:24">
      <c r="A409" s="524" t="s">
        <v>1242</v>
      </c>
      <c r="B409" s="581" t="s">
        <v>1248</v>
      </c>
      <c r="C409" s="586" t="s">
        <v>827</v>
      </c>
      <c r="D409" s="581">
        <v>1</v>
      </c>
      <c r="E409" s="581">
        <v>22</v>
      </c>
      <c r="F409" s="599">
        <v>2640</v>
      </c>
      <c r="G409" s="533">
        <f t="shared" si="178"/>
        <v>310580</v>
      </c>
      <c r="H409" s="533">
        <f t="shared" si="179"/>
        <v>186600</v>
      </c>
      <c r="I409" s="533">
        <v>156600</v>
      </c>
      <c r="J409" s="533">
        <v>6</v>
      </c>
      <c r="K409" s="533">
        <f t="shared" si="176"/>
        <v>30000</v>
      </c>
      <c r="L409" s="533">
        <f t="shared" si="180"/>
        <v>123980</v>
      </c>
      <c r="M409" s="533">
        <v>10000</v>
      </c>
      <c r="N409" s="588">
        <v>1920</v>
      </c>
      <c r="O409" s="533">
        <v>20000</v>
      </c>
      <c r="P409" s="533">
        <v>10000</v>
      </c>
      <c r="Q409" s="533">
        <v>15300</v>
      </c>
      <c r="R409" s="600">
        <v>9400</v>
      </c>
      <c r="S409" s="589">
        <f t="shared" si="181"/>
        <v>14400</v>
      </c>
      <c r="T409" s="601">
        <v>42960</v>
      </c>
      <c r="U409" s="602">
        <v>16</v>
      </c>
      <c r="V409" s="519"/>
      <c r="X409" s="544"/>
    </row>
  </sheetData>
  <autoFilter xmlns:etc="http://www.wps.cn/officeDocument/2017/etCustomData" ref="A7:V409" etc:filterBottomFollowUsedRange="0">
    <extLst/>
  </autoFilter>
  <mergeCells count="14">
    <mergeCell ref="A2:V2"/>
    <mergeCell ref="A3:B3"/>
    <mergeCell ref="U3:V3"/>
    <mergeCell ref="H4:K4"/>
    <mergeCell ref="L4:U4"/>
    <mergeCell ref="T5:U5"/>
    <mergeCell ref="A4:A5"/>
    <mergeCell ref="B4:B5"/>
    <mergeCell ref="C4:C5"/>
    <mergeCell ref="D4:D5"/>
    <mergeCell ref="E4:E5"/>
    <mergeCell ref="F4:F5"/>
    <mergeCell ref="G4:G5"/>
    <mergeCell ref="V4:V5"/>
  </mergeCells>
  <printOptions horizontalCentered="1"/>
  <pageMargins left="0.393055555555556" right="0.393055555555556" top="0.944444444444444" bottom="0.590277777777778" header="0.314583333333333" footer="0.432638888888889"/>
  <pageSetup paperSize="9" scale="80" firstPageNumber="33" orientation="landscape" useFirstPageNumber="1" horizontalDpi="600"/>
  <headerFooter>
    <oddFooter>&amp;C&amp;12&amp;P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zoomScale="90" zoomScaleNormal="90" workbookViewId="0">
      <pane ySplit="6" topLeftCell="A29" activePane="bottomLeft" state="frozen"/>
      <selection/>
      <selection pane="bottomLeft" activeCell="K35" sqref="K35"/>
    </sheetView>
  </sheetViews>
  <sheetFormatPr defaultColWidth="9" defaultRowHeight="14.25"/>
  <cols>
    <col min="1" max="1" width="16.6571428571429" style="482" customWidth="1"/>
    <col min="2" max="2" width="11.247619047619" style="482" customWidth="1"/>
    <col min="3" max="3" width="14.8761904761905" style="482" hidden="1" customWidth="1"/>
    <col min="4" max="4" width="4.87619047619048" style="483" hidden="1" customWidth="1"/>
    <col min="5" max="5" width="7.87619047619048" style="483" hidden="1" customWidth="1"/>
    <col min="6" max="6" width="7.37142857142857" style="483" hidden="1" customWidth="1"/>
    <col min="7" max="7" width="11.4190476190476" style="483" customWidth="1"/>
    <col min="8" max="8" width="11.847619047619" style="483" customWidth="1"/>
    <col min="9" max="10" width="10.6285714285714" style="483" customWidth="1"/>
    <col min="11" max="11" width="11.4952380952381" style="483" customWidth="1"/>
    <col min="12" max="12" width="11.2761904761905" style="484" customWidth="1"/>
    <col min="13" max="13" width="6" style="485" customWidth="1"/>
    <col min="14" max="14" width="11.7428571428571" style="486" customWidth="1"/>
    <col min="15" max="15" width="14.4571428571429" style="483" customWidth="1"/>
    <col min="16" max="16384" width="9" style="483"/>
  </cols>
  <sheetData>
    <row r="1" s="476" customFormat="1" spans="1:15">
      <c r="A1" s="487" t="s">
        <v>1249</v>
      </c>
      <c r="B1" s="488"/>
      <c r="C1" s="488"/>
      <c r="L1" s="489"/>
      <c r="M1" s="490"/>
      <c r="N1" s="489"/>
    </row>
    <row r="2" s="476" customFormat="1" ht="25.5" spans="1:15">
      <c r="A2" s="491" t="s">
        <v>1250</v>
      </c>
      <c r="B2" s="491"/>
      <c r="C2" s="491"/>
      <c r="D2" s="491"/>
      <c r="E2" s="491"/>
      <c r="F2" s="491"/>
      <c r="G2" s="491"/>
      <c r="H2" s="491"/>
      <c r="I2" s="491"/>
      <c r="J2" s="491"/>
      <c r="K2" s="491"/>
      <c r="L2" s="491"/>
      <c r="M2" s="491"/>
      <c r="N2" s="491"/>
      <c r="O2" s="491"/>
    </row>
    <row r="3" s="477" customFormat="1" ht="20.25" spans="1:15">
      <c r="A3" s="492" t="s">
        <v>385</v>
      </c>
      <c r="B3" s="493"/>
      <c r="C3" s="494"/>
      <c r="D3" s="495"/>
      <c r="E3" s="495"/>
      <c r="F3" s="495"/>
      <c r="G3" s="496"/>
      <c r="H3" s="496"/>
      <c r="I3" s="496"/>
      <c r="J3" s="497"/>
      <c r="K3" s="497"/>
      <c r="L3" s="497"/>
      <c r="M3" s="498" t="s">
        <v>804</v>
      </c>
      <c r="N3" s="498"/>
    </row>
    <row r="4" s="478" customFormat="1" ht="24" customHeight="1" spans="1:15">
      <c r="A4" s="499" t="s">
        <v>1251</v>
      </c>
      <c r="B4" s="499" t="s">
        <v>1252</v>
      </c>
      <c r="C4" s="499" t="s">
        <v>1253</v>
      </c>
      <c r="D4" s="499" t="s">
        <v>1254</v>
      </c>
      <c r="E4" s="500" t="s">
        <v>1255</v>
      </c>
      <c r="F4" s="500" t="s">
        <v>814</v>
      </c>
      <c r="G4" s="500" t="s">
        <v>1256</v>
      </c>
      <c r="H4" s="501" t="s">
        <v>1257</v>
      </c>
      <c r="I4" s="502" t="s">
        <v>819</v>
      </c>
      <c r="J4" s="503" t="s">
        <v>818</v>
      </c>
      <c r="K4" s="503" t="s">
        <v>1258</v>
      </c>
      <c r="L4" s="504" t="s">
        <v>821</v>
      </c>
      <c r="M4" s="505" t="s">
        <v>1259</v>
      </c>
      <c r="N4" s="506"/>
      <c r="O4" s="507" t="s">
        <v>1260</v>
      </c>
    </row>
    <row r="5" s="478" customFormat="1" ht="24" customHeight="1" spans="1:15">
      <c r="A5" s="508"/>
      <c r="B5" s="508"/>
      <c r="C5" s="508"/>
      <c r="D5" s="508"/>
      <c r="E5" s="500"/>
      <c r="F5" s="500"/>
      <c r="G5" s="500"/>
      <c r="H5" s="509"/>
      <c r="I5" s="510"/>
      <c r="J5" s="503"/>
      <c r="K5" s="503"/>
      <c r="L5" s="504"/>
      <c r="M5" s="504" t="s">
        <v>287</v>
      </c>
      <c r="N5" s="511" t="s">
        <v>288</v>
      </c>
      <c r="O5" s="512"/>
    </row>
    <row r="6" s="479" customFormat="1" ht="24" customHeight="1" spans="1:15">
      <c r="A6" s="513" t="s">
        <v>824</v>
      </c>
      <c r="B6" s="514" t="s">
        <v>283</v>
      </c>
      <c r="C6" s="514"/>
      <c r="D6" s="515">
        <f t="shared" ref="D6:O6" si="0">SUM(D8:D53)/2</f>
        <v>271</v>
      </c>
      <c r="E6" s="515">
        <f t="shared" si="0"/>
        <v>158118</v>
      </c>
      <c r="F6" s="515">
        <f t="shared" si="0"/>
        <v>187</v>
      </c>
      <c r="G6" s="515">
        <f t="shared" si="0"/>
        <v>6690190</v>
      </c>
      <c r="H6" s="515">
        <f t="shared" si="0"/>
        <v>5450000</v>
      </c>
      <c r="I6" s="515">
        <f t="shared" si="0"/>
        <v>350000</v>
      </c>
      <c r="J6" s="515">
        <f t="shared" si="0"/>
        <v>300000</v>
      </c>
      <c r="K6" s="515">
        <f t="shared" si="0"/>
        <v>218800</v>
      </c>
      <c r="L6" s="516">
        <f t="shared" si="0"/>
        <v>58950</v>
      </c>
      <c r="M6" s="516">
        <f t="shared" si="0"/>
        <v>91</v>
      </c>
      <c r="N6" s="516">
        <f t="shared" si="0"/>
        <v>312440</v>
      </c>
      <c r="O6" s="516">
        <f t="shared" si="0"/>
        <v>4878600</v>
      </c>
    </row>
    <row r="7" s="479" customFormat="1" ht="23" customHeight="1" spans="1:15">
      <c r="A7" s="517"/>
      <c r="B7" s="514">
        <v>35</v>
      </c>
      <c r="C7" s="514"/>
      <c r="D7" s="515"/>
      <c r="E7" s="515"/>
      <c r="F7" s="515"/>
      <c r="G7" s="515"/>
      <c r="H7" s="515"/>
      <c r="I7" s="515"/>
      <c r="J7" s="515"/>
      <c r="K7" s="518"/>
      <c r="L7" s="516"/>
      <c r="M7" s="516"/>
      <c r="N7" s="516"/>
      <c r="O7" s="519"/>
    </row>
    <row r="8" s="480" customFormat="1" ht="23" customHeight="1" spans="1:15">
      <c r="A8" s="513" t="s">
        <v>825</v>
      </c>
      <c r="B8" s="520"/>
      <c r="C8" s="520"/>
      <c r="D8" s="521">
        <f t="shared" ref="D8:L8" si="1">SUM(D9:D18)</f>
        <v>104</v>
      </c>
      <c r="E8" s="521">
        <f t="shared" si="1"/>
        <v>91307</v>
      </c>
      <c r="F8" s="521">
        <f t="shared" si="1"/>
        <v>70</v>
      </c>
      <c r="G8" s="521">
        <f t="shared" si="1"/>
        <v>2170680</v>
      </c>
      <c r="H8" s="521">
        <f t="shared" si="1"/>
        <v>1700000</v>
      </c>
      <c r="I8" s="521">
        <f t="shared" si="1"/>
        <v>100000</v>
      </c>
      <c r="J8" s="521">
        <f t="shared" si="1"/>
        <v>300000</v>
      </c>
      <c r="K8" s="521">
        <f t="shared" si="1"/>
        <v>19380</v>
      </c>
      <c r="L8" s="522">
        <f t="shared" si="1"/>
        <v>24900</v>
      </c>
      <c r="M8" s="522">
        <v>9</v>
      </c>
      <c r="N8" s="522">
        <v>26400</v>
      </c>
      <c r="O8" s="523">
        <f>SUM(O9:O18)</f>
        <v>1806000</v>
      </c>
    </row>
    <row r="9" s="481" customFormat="1" ht="23" customHeight="1" spans="1:15">
      <c r="A9" s="524" t="s">
        <v>470</v>
      </c>
      <c r="B9" s="524" t="s">
        <v>1261</v>
      </c>
      <c r="C9" s="524" t="s">
        <v>1262</v>
      </c>
      <c r="D9" s="525">
        <v>11</v>
      </c>
      <c r="E9" s="525">
        <v>7400</v>
      </c>
      <c r="F9" s="525">
        <v>7</v>
      </c>
      <c r="G9" s="526">
        <f t="shared" ref="G9:G18" si="2">H9+I9+J9+K9+L9+N9</f>
        <v>210000</v>
      </c>
      <c r="H9" s="526">
        <v>170000</v>
      </c>
      <c r="I9" s="526">
        <v>10000</v>
      </c>
      <c r="J9" s="526">
        <v>30000</v>
      </c>
      <c r="K9" s="527"/>
      <c r="L9" s="528"/>
      <c r="M9" s="529">
        <v>0</v>
      </c>
      <c r="N9" s="530">
        <v>0</v>
      </c>
      <c r="O9" s="519">
        <v>180600</v>
      </c>
    </row>
    <row r="10" s="481" customFormat="1" ht="23" customHeight="1" spans="1:15">
      <c r="A10" s="524" t="s">
        <v>470</v>
      </c>
      <c r="B10" s="524" t="s">
        <v>1263</v>
      </c>
      <c r="C10" s="524" t="s">
        <v>1264</v>
      </c>
      <c r="D10" s="525">
        <v>12</v>
      </c>
      <c r="E10" s="525">
        <v>8817</v>
      </c>
      <c r="F10" s="525">
        <v>7</v>
      </c>
      <c r="G10" s="526">
        <f t="shared" si="2"/>
        <v>210000</v>
      </c>
      <c r="H10" s="526">
        <v>170000</v>
      </c>
      <c r="I10" s="526">
        <v>10000</v>
      </c>
      <c r="J10" s="526">
        <v>30000</v>
      </c>
      <c r="K10" s="527"/>
      <c r="L10" s="528"/>
      <c r="M10" s="529">
        <v>0</v>
      </c>
      <c r="N10" s="530">
        <v>0</v>
      </c>
      <c r="O10" s="519">
        <v>180600</v>
      </c>
    </row>
    <row r="11" s="481" customFormat="1" ht="23" customHeight="1" spans="1:15">
      <c r="A11" s="524" t="s">
        <v>470</v>
      </c>
      <c r="B11" s="524" t="s">
        <v>1265</v>
      </c>
      <c r="C11" s="524" t="s">
        <v>1266</v>
      </c>
      <c r="D11" s="525">
        <v>10</v>
      </c>
      <c r="E11" s="525">
        <v>8822</v>
      </c>
      <c r="F11" s="525">
        <v>7</v>
      </c>
      <c r="G11" s="526">
        <f t="shared" si="2"/>
        <v>217200</v>
      </c>
      <c r="H11" s="526">
        <v>170000</v>
      </c>
      <c r="I11" s="526">
        <v>10000</v>
      </c>
      <c r="J11" s="526">
        <v>30000</v>
      </c>
      <c r="K11" s="527"/>
      <c r="L11" s="528"/>
      <c r="M11" s="529">
        <v>2</v>
      </c>
      <c r="N11" s="530">
        <v>7200</v>
      </c>
      <c r="O11" s="519">
        <v>180600</v>
      </c>
    </row>
    <row r="12" s="481" customFormat="1" ht="23" customHeight="1" spans="1:15">
      <c r="A12" s="524" t="s">
        <v>470</v>
      </c>
      <c r="B12" s="524" t="s">
        <v>1267</v>
      </c>
      <c r="C12" s="524" t="s">
        <v>1268</v>
      </c>
      <c r="D12" s="525">
        <v>15</v>
      </c>
      <c r="E12" s="525">
        <v>9320</v>
      </c>
      <c r="F12" s="525">
        <v>7</v>
      </c>
      <c r="G12" s="526">
        <f t="shared" si="2"/>
        <v>226350</v>
      </c>
      <c r="H12" s="526">
        <v>170000</v>
      </c>
      <c r="I12" s="526">
        <v>10000</v>
      </c>
      <c r="J12" s="526">
        <v>30000</v>
      </c>
      <c r="K12" s="527">
        <v>6750</v>
      </c>
      <c r="L12" s="528"/>
      <c r="M12" s="529">
        <v>4</v>
      </c>
      <c r="N12" s="530">
        <v>9600</v>
      </c>
      <c r="O12" s="519">
        <v>180600</v>
      </c>
    </row>
    <row r="13" s="481" customFormat="1" ht="23" customHeight="1" spans="1:15">
      <c r="A13" s="524" t="s">
        <v>470</v>
      </c>
      <c r="B13" s="524" t="s">
        <v>1269</v>
      </c>
      <c r="C13" s="524" t="s">
        <v>1270</v>
      </c>
      <c r="D13" s="525">
        <v>12</v>
      </c>
      <c r="E13" s="525">
        <v>9200</v>
      </c>
      <c r="F13" s="525">
        <v>7</v>
      </c>
      <c r="G13" s="526">
        <f t="shared" si="2"/>
        <v>210000</v>
      </c>
      <c r="H13" s="526">
        <v>170000</v>
      </c>
      <c r="I13" s="526">
        <v>10000</v>
      </c>
      <c r="J13" s="526">
        <v>30000</v>
      </c>
      <c r="K13" s="527"/>
      <c r="L13" s="528"/>
      <c r="M13" s="529">
        <v>0</v>
      </c>
      <c r="N13" s="530">
        <v>0</v>
      </c>
      <c r="O13" s="519">
        <v>180600</v>
      </c>
    </row>
    <row r="14" s="481" customFormat="1" ht="23" customHeight="1" spans="1:15">
      <c r="A14" s="524" t="s">
        <v>470</v>
      </c>
      <c r="B14" s="524" t="s">
        <v>1271</v>
      </c>
      <c r="C14" s="524" t="s">
        <v>1272</v>
      </c>
      <c r="D14" s="525">
        <v>15</v>
      </c>
      <c r="E14" s="525">
        <v>14931</v>
      </c>
      <c r="F14" s="525">
        <v>7</v>
      </c>
      <c r="G14" s="526">
        <f t="shared" si="2"/>
        <v>232230</v>
      </c>
      <c r="H14" s="526">
        <v>170000</v>
      </c>
      <c r="I14" s="526">
        <v>10000</v>
      </c>
      <c r="J14" s="526">
        <v>30000</v>
      </c>
      <c r="K14" s="527">
        <v>12630</v>
      </c>
      <c r="L14" s="528"/>
      <c r="M14" s="529">
        <v>3</v>
      </c>
      <c r="N14" s="530">
        <v>9600</v>
      </c>
      <c r="O14" s="519">
        <v>180600</v>
      </c>
    </row>
    <row r="15" s="481" customFormat="1" ht="23" customHeight="1" spans="1:15">
      <c r="A15" s="524" t="s">
        <v>470</v>
      </c>
      <c r="B15" s="524" t="s">
        <v>1273</v>
      </c>
      <c r="C15" s="524" t="s">
        <v>1274</v>
      </c>
      <c r="D15" s="525">
        <v>5</v>
      </c>
      <c r="E15" s="525">
        <v>8200</v>
      </c>
      <c r="F15" s="525">
        <v>7</v>
      </c>
      <c r="G15" s="526">
        <f t="shared" si="2"/>
        <v>210000</v>
      </c>
      <c r="H15" s="526">
        <v>170000</v>
      </c>
      <c r="I15" s="526">
        <v>10000</v>
      </c>
      <c r="J15" s="526">
        <v>30000</v>
      </c>
      <c r="K15" s="527"/>
      <c r="L15" s="528"/>
      <c r="M15" s="529">
        <v>0</v>
      </c>
      <c r="N15" s="530">
        <v>0</v>
      </c>
      <c r="O15" s="519">
        <v>180600</v>
      </c>
    </row>
    <row r="16" s="481" customFormat="1" ht="23" customHeight="1" spans="1:15">
      <c r="A16" s="524" t="s">
        <v>470</v>
      </c>
      <c r="B16" s="524" t="s">
        <v>1275</v>
      </c>
      <c r="C16" s="524" t="s">
        <v>1276</v>
      </c>
      <c r="D16" s="525">
        <v>6</v>
      </c>
      <c r="E16" s="525">
        <v>8876</v>
      </c>
      <c r="F16" s="525">
        <v>7</v>
      </c>
      <c r="G16" s="526">
        <f t="shared" si="2"/>
        <v>210000</v>
      </c>
      <c r="H16" s="526">
        <v>170000</v>
      </c>
      <c r="I16" s="526">
        <v>10000</v>
      </c>
      <c r="J16" s="526">
        <v>30000</v>
      </c>
      <c r="K16" s="527"/>
      <c r="L16" s="528"/>
      <c r="M16" s="529">
        <v>0</v>
      </c>
      <c r="N16" s="530">
        <v>0</v>
      </c>
      <c r="O16" s="519">
        <v>180600</v>
      </c>
    </row>
    <row r="17" s="481" customFormat="1" ht="23" customHeight="1" spans="1:15">
      <c r="A17" s="524" t="s">
        <v>470</v>
      </c>
      <c r="B17" s="524" t="s">
        <v>1277</v>
      </c>
      <c r="C17" s="524" t="s">
        <v>1278</v>
      </c>
      <c r="D17" s="525">
        <v>10</v>
      </c>
      <c r="E17" s="525">
        <v>8021</v>
      </c>
      <c r="F17" s="525">
        <v>7</v>
      </c>
      <c r="G17" s="526">
        <f t="shared" si="2"/>
        <v>234900</v>
      </c>
      <c r="H17" s="526">
        <v>170000</v>
      </c>
      <c r="I17" s="526">
        <v>10000</v>
      </c>
      <c r="J17" s="526">
        <v>30000</v>
      </c>
      <c r="K17" s="527"/>
      <c r="L17" s="528">
        <v>24900</v>
      </c>
      <c r="M17" s="529">
        <v>0</v>
      </c>
      <c r="N17" s="530">
        <v>0</v>
      </c>
      <c r="O17" s="519">
        <v>180600</v>
      </c>
    </row>
    <row r="18" s="481" customFormat="1" ht="23" customHeight="1" spans="1:15">
      <c r="A18" s="524" t="s">
        <v>470</v>
      </c>
      <c r="B18" s="524" t="s">
        <v>1279</v>
      </c>
      <c r="C18" s="524" t="s">
        <v>1280</v>
      </c>
      <c r="D18" s="525">
        <v>8</v>
      </c>
      <c r="E18" s="525">
        <v>7720</v>
      </c>
      <c r="F18" s="525">
        <v>7</v>
      </c>
      <c r="G18" s="526">
        <f t="shared" si="2"/>
        <v>210000</v>
      </c>
      <c r="H18" s="526">
        <v>170000</v>
      </c>
      <c r="I18" s="526">
        <v>10000</v>
      </c>
      <c r="J18" s="526">
        <v>30000</v>
      </c>
      <c r="K18" s="527"/>
      <c r="L18" s="528"/>
      <c r="M18" s="529">
        <v>0</v>
      </c>
      <c r="N18" s="530">
        <v>0</v>
      </c>
      <c r="O18" s="519">
        <v>180600</v>
      </c>
    </row>
    <row r="19" s="480" customFormat="1" ht="23" customHeight="1" spans="1:15">
      <c r="A19" s="513" t="s">
        <v>871</v>
      </c>
      <c r="B19" s="513"/>
      <c r="C19" s="513"/>
      <c r="D19" s="513">
        <f t="shared" ref="D19:I19" si="3">SUM(D20:D25)</f>
        <v>65</v>
      </c>
      <c r="E19" s="513">
        <f t="shared" si="3"/>
        <v>30179</v>
      </c>
      <c r="F19" s="513">
        <f t="shared" si="3"/>
        <v>34</v>
      </c>
      <c r="G19" s="513">
        <f t="shared" si="3"/>
        <v>1158170</v>
      </c>
      <c r="H19" s="513">
        <f t="shared" si="3"/>
        <v>900000</v>
      </c>
      <c r="I19" s="513">
        <f t="shared" si="3"/>
        <v>60000</v>
      </c>
      <c r="J19" s="513"/>
      <c r="K19" s="513">
        <f>SUM(K20:K25)</f>
        <v>77310</v>
      </c>
      <c r="L19" s="522">
        <f>SUM(L20:L25)</f>
        <v>13500</v>
      </c>
      <c r="M19" s="522">
        <v>30</v>
      </c>
      <c r="N19" s="522">
        <v>107360</v>
      </c>
      <c r="O19" s="531">
        <f>SUM(O20:O25)</f>
        <v>891600</v>
      </c>
    </row>
    <row r="20" s="481" customFormat="1" ht="23" customHeight="1" spans="1:15">
      <c r="A20" s="524" t="s">
        <v>872</v>
      </c>
      <c r="B20" s="524" t="s">
        <v>1281</v>
      </c>
      <c r="C20" s="524" t="s">
        <v>1282</v>
      </c>
      <c r="D20" s="525">
        <v>18</v>
      </c>
      <c r="E20" s="525">
        <v>6624</v>
      </c>
      <c r="F20" s="525">
        <v>7</v>
      </c>
      <c r="G20" s="526">
        <f t="shared" ref="G20:G25" si="4">H20+I20+J20+K20+L20+N20</f>
        <v>260325</v>
      </c>
      <c r="H20" s="526">
        <v>150000</v>
      </c>
      <c r="I20" s="526">
        <v>10000</v>
      </c>
      <c r="J20" s="527"/>
      <c r="K20" s="527">
        <v>43245</v>
      </c>
      <c r="L20" s="532"/>
      <c r="M20" s="529">
        <v>16</v>
      </c>
      <c r="N20" s="530">
        <v>57080</v>
      </c>
      <c r="O20" s="519">
        <v>180600</v>
      </c>
    </row>
    <row r="21" s="481" customFormat="1" ht="23" customHeight="1" spans="1:15">
      <c r="A21" s="524" t="s">
        <v>872</v>
      </c>
      <c r="B21" s="524" t="s">
        <v>1283</v>
      </c>
      <c r="C21" s="524" t="s">
        <v>1284</v>
      </c>
      <c r="D21" s="525">
        <v>21</v>
      </c>
      <c r="E21" s="525">
        <v>9665</v>
      </c>
      <c r="F21" s="525">
        <v>7</v>
      </c>
      <c r="G21" s="526">
        <f t="shared" si="4"/>
        <v>215545</v>
      </c>
      <c r="H21" s="526">
        <v>150000</v>
      </c>
      <c r="I21" s="526">
        <v>10000</v>
      </c>
      <c r="J21" s="527"/>
      <c r="K21" s="527">
        <v>34065</v>
      </c>
      <c r="L21" s="532"/>
      <c r="M21" s="529">
        <v>6</v>
      </c>
      <c r="N21" s="530">
        <v>21480</v>
      </c>
      <c r="O21" s="519">
        <v>180600</v>
      </c>
    </row>
    <row r="22" s="481" customFormat="1" ht="23" customHeight="1" spans="1:15">
      <c r="A22" s="524" t="s">
        <v>872</v>
      </c>
      <c r="B22" s="524" t="s">
        <v>1285</v>
      </c>
      <c r="C22" s="524" t="s">
        <v>1286</v>
      </c>
      <c r="D22" s="525">
        <v>6</v>
      </c>
      <c r="E22" s="525">
        <v>3860</v>
      </c>
      <c r="F22" s="525">
        <v>5</v>
      </c>
      <c r="G22" s="526">
        <f t="shared" si="4"/>
        <v>167200</v>
      </c>
      <c r="H22" s="526">
        <v>150000</v>
      </c>
      <c r="I22" s="526">
        <v>10000</v>
      </c>
      <c r="J22" s="527"/>
      <c r="K22" s="527"/>
      <c r="L22" s="532"/>
      <c r="M22" s="529">
        <v>2</v>
      </c>
      <c r="N22" s="530">
        <v>7200</v>
      </c>
      <c r="O22" s="533">
        <v>132600</v>
      </c>
    </row>
    <row r="23" s="481" customFormat="1" ht="23" customHeight="1" spans="1:15">
      <c r="A23" s="524" t="s">
        <v>872</v>
      </c>
      <c r="B23" s="524" t="s">
        <v>1287</v>
      </c>
      <c r="C23" s="524" t="s">
        <v>1288</v>
      </c>
      <c r="D23" s="525">
        <v>6</v>
      </c>
      <c r="E23" s="525">
        <v>2180</v>
      </c>
      <c r="F23" s="525">
        <v>5</v>
      </c>
      <c r="G23" s="526">
        <f t="shared" si="4"/>
        <v>195100</v>
      </c>
      <c r="H23" s="526">
        <v>150000</v>
      </c>
      <c r="I23" s="526">
        <v>10000</v>
      </c>
      <c r="J23" s="527"/>
      <c r="K23" s="527"/>
      <c r="L23" s="532">
        <v>13500</v>
      </c>
      <c r="M23" s="529">
        <v>6</v>
      </c>
      <c r="N23" s="530">
        <v>21600</v>
      </c>
      <c r="O23" s="533">
        <v>132600</v>
      </c>
    </row>
    <row r="24" s="481" customFormat="1" ht="23" customHeight="1" spans="1:15">
      <c r="A24" s="524" t="s">
        <v>872</v>
      </c>
      <c r="B24" s="524" t="s">
        <v>1289</v>
      </c>
      <c r="C24" s="524" t="s">
        <v>1290</v>
      </c>
      <c r="D24" s="525">
        <v>6</v>
      </c>
      <c r="E24" s="525">
        <v>3895</v>
      </c>
      <c r="F24" s="525">
        <v>5</v>
      </c>
      <c r="G24" s="526">
        <f t="shared" si="4"/>
        <v>160000</v>
      </c>
      <c r="H24" s="526">
        <v>150000</v>
      </c>
      <c r="I24" s="526">
        <v>10000</v>
      </c>
      <c r="J24" s="527"/>
      <c r="K24" s="527"/>
      <c r="L24" s="532"/>
      <c r="M24" s="529">
        <v>0</v>
      </c>
      <c r="N24" s="530">
        <v>0</v>
      </c>
      <c r="O24" s="533">
        <v>132600</v>
      </c>
    </row>
    <row r="25" s="481" customFormat="1" ht="23" customHeight="1" spans="1:15">
      <c r="A25" s="524" t="s">
        <v>872</v>
      </c>
      <c r="B25" s="524" t="s">
        <v>1291</v>
      </c>
      <c r="C25" s="524" t="s">
        <v>1292</v>
      </c>
      <c r="D25" s="525">
        <v>8</v>
      </c>
      <c r="E25" s="525">
        <v>3955</v>
      </c>
      <c r="F25" s="525">
        <v>5</v>
      </c>
      <c r="G25" s="526">
        <f t="shared" si="4"/>
        <v>160000</v>
      </c>
      <c r="H25" s="526">
        <v>150000</v>
      </c>
      <c r="I25" s="526">
        <v>10000</v>
      </c>
      <c r="J25" s="527"/>
      <c r="K25" s="527"/>
      <c r="L25" s="532"/>
      <c r="M25" s="529">
        <v>0</v>
      </c>
      <c r="N25" s="530">
        <v>0</v>
      </c>
      <c r="O25" s="533">
        <v>132600</v>
      </c>
    </row>
    <row r="26" s="480" customFormat="1" ht="23" customHeight="1" spans="1:15">
      <c r="A26" s="513" t="s">
        <v>891</v>
      </c>
      <c r="B26" s="513"/>
      <c r="C26" s="513"/>
      <c r="D26" s="513">
        <f t="shared" ref="D26:I26" si="5">SUM(D27:D27)</f>
        <v>7</v>
      </c>
      <c r="E26" s="513">
        <f t="shared" si="5"/>
        <v>1124</v>
      </c>
      <c r="F26" s="513">
        <f t="shared" si="5"/>
        <v>5</v>
      </c>
      <c r="G26" s="513">
        <f t="shared" si="5"/>
        <v>164800</v>
      </c>
      <c r="H26" s="513">
        <f t="shared" si="5"/>
        <v>150000</v>
      </c>
      <c r="I26" s="513">
        <f t="shared" si="5"/>
        <v>10000</v>
      </c>
      <c r="J26" s="513"/>
      <c r="K26" s="513">
        <f>SUM(K27:K27)</f>
        <v>0</v>
      </c>
      <c r="L26" s="522">
        <f>SUM(L27:L27)</f>
        <v>0</v>
      </c>
      <c r="M26" s="522">
        <v>1</v>
      </c>
      <c r="N26" s="522">
        <v>4800</v>
      </c>
      <c r="O26" s="531">
        <f>SUM(O27:O27)</f>
        <v>132600</v>
      </c>
    </row>
    <row r="27" s="481" customFormat="1" ht="23" customHeight="1" spans="1:15">
      <c r="A27" s="524" t="s">
        <v>892</v>
      </c>
      <c r="B27" s="524" t="s">
        <v>1293</v>
      </c>
      <c r="C27" s="524" t="s">
        <v>1294</v>
      </c>
      <c r="D27" s="524">
        <v>7</v>
      </c>
      <c r="E27" s="524">
        <v>1124</v>
      </c>
      <c r="F27" s="524">
        <v>5</v>
      </c>
      <c r="G27" s="526">
        <f>H27+I27+J27+K27+L27+N27</f>
        <v>164800</v>
      </c>
      <c r="H27" s="526">
        <v>150000</v>
      </c>
      <c r="I27" s="526">
        <v>10000</v>
      </c>
      <c r="J27" s="527"/>
      <c r="K27" s="527"/>
      <c r="L27" s="532"/>
      <c r="M27" s="529">
        <v>1</v>
      </c>
      <c r="N27" s="530">
        <v>4800</v>
      </c>
      <c r="O27" s="533">
        <v>132600</v>
      </c>
    </row>
    <row r="28" s="480" customFormat="1" ht="23" customHeight="1" spans="1:15">
      <c r="A28" s="513" t="s">
        <v>911</v>
      </c>
      <c r="B28" s="513"/>
      <c r="C28" s="513"/>
      <c r="D28" s="513">
        <f t="shared" ref="D28:I28" si="6">SUM(D29)</f>
        <v>6</v>
      </c>
      <c r="E28" s="513">
        <f t="shared" si="6"/>
        <v>784</v>
      </c>
      <c r="F28" s="513">
        <f t="shared" si="6"/>
        <v>3</v>
      </c>
      <c r="G28" s="513">
        <f t="shared" si="6"/>
        <v>162400</v>
      </c>
      <c r="H28" s="513">
        <f t="shared" si="6"/>
        <v>150000</v>
      </c>
      <c r="I28" s="513">
        <f t="shared" si="6"/>
        <v>10000</v>
      </c>
      <c r="J28" s="513"/>
      <c r="K28" s="513">
        <f>SUM(K29)</f>
        <v>0</v>
      </c>
      <c r="L28" s="522">
        <f>SUM(L29)</f>
        <v>0</v>
      </c>
      <c r="M28" s="522">
        <v>1</v>
      </c>
      <c r="N28" s="522">
        <v>2400</v>
      </c>
      <c r="O28" s="531">
        <f>SUM(O29)</f>
        <v>84600</v>
      </c>
    </row>
    <row r="29" s="481" customFormat="1" ht="23" customHeight="1" spans="1:15">
      <c r="A29" s="524" t="s">
        <v>474</v>
      </c>
      <c r="B29" s="524" t="s">
        <v>1295</v>
      </c>
      <c r="C29" s="524" t="s">
        <v>1296</v>
      </c>
      <c r="D29" s="524">
        <v>6</v>
      </c>
      <c r="E29" s="524">
        <v>784</v>
      </c>
      <c r="F29" s="524">
        <v>3</v>
      </c>
      <c r="G29" s="526">
        <f>H29+I29+J29+K29+L29+N29</f>
        <v>162400</v>
      </c>
      <c r="H29" s="526">
        <v>150000</v>
      </c>
      <c r="I29" s="526">
        <v>10000</v>
      </c>
      <c r="J29" s="527"/>
      <c r="K29" s="527"/>
      <c r="L29" s="532"/>
      <c r="M29" s="529">
        <v>1</v>
      </c>
      <c r="N29" s="530">
        <v>2400</v>
      </c>
      <c r="O29" s="519">
        <v>84600</v>
      </c>
    </row>
    <row r="30" s="480" customFormat="1" ht="23" customHeight="1" spans="1:15">
      <c r="A30" s="513" t="s">
        <v>977</v>
      </c>
      <c r="B30" s="513"/>
      <c r="C30" s="513"/>
      <c r="D30" s="513">
        <f t="shared" ref="D30:I30" si="7">SUM(D31:D32)</f>
        <v>7</v>
      </c>
      <c r="E30" s="513">
        <f t="shared" si="7"/>
        <v>3579</v>
      </c>
      <c r="F30" s="513">
        <f t="shared" si="7"/>
        <v>10</v>
      </c>
      <c r="G30" s="513">
        <f t="shared" si="7"/>
        <v>336800</v>
      </c>
      <c r="H30" s="513">
        <f t="shared" si="7"/>
        <v>300000</v>
      </c>
      <c r="I30" s="513">
        <f t="shared" si="7"/>
        <v>20000</v>
      </c>
      <c r="J30" s="513"/>
      <c r="K30" s="513">
        <f>SUM(K31:K32)</f>
        <v>0</v>
      </c>
      <c r="L30" s="522">
        <f>SUM(L31:L32)</f>
        <v>0</v>
      </c>
      <c r="M30" s="522">
        <v>5</v>
      </c>
      <c r="N30" s="522">
        <v>16800</v>
      </c>
      <c r="O30" s="531">
        <f>SUM(O31:O32)</f>
        <v>265200</v>
      </c>
    </row>
    <row r="31" s="481" customFormat="1" ht="23" customHeight="1" spans="1:15">
      <c r="A31" s="524" t="s">
        <v>487</v>
      </c>
      <c r="B31" s="524" t="s">
        <v>1297</v>
      </c>
      <c r="C31" s="524" t="s">
        <v>1298</v>
      </c>
      <c r="D31" s="524">
        <v>4</v>
      </c>
      <c r="E31" s="524">
        <v>2232</v>
      </c>
      <c r="F31" s="524">
        <v>5</v>
      </c>
      <c r="G31" s="526">
        <f>H31+I31+J31+K31+L31+N31</f>
        <v>169600</v>
      </c>
      <c r="H31" s="526">
        <v>150000</v>
      </c>
      <c r="I31" s="526">
        <v>10000</v>
      </c>
      <c r="J31" s="527"/>
      <c r="K31" s="527"/>
      <c r="L31" s="532"/>
      <c r="M31" s="529">
        <v>3</v>
      </c>
      <c r="N31" s="530">
        <v>9600</v>
      </c>
      <c r="O31" s="533">
        <v>132600</v>
      </c>
    </row>
    <row r="32" s="481" customFormat="1" ht="23" customHeight="1" spans="1:15">
      <c r="A32" s="524" t="s">
        <v>487</v>
      </c>
      <c r="B32" s="524" t="s">
        <v>1299</v>
      </c>
      <c r="C32" s="524" t="s">
        <v>1300</v>
      </c>
      <c r="D32" s="524">
        <v>3</v>
      </c>
      <c r="E32" s="524">
        <v>1347</v>
      </c>
      <c r="F32" s="524">
        <v>5</v>
      </c>
      <c r="G32" s="526">
        <f>H32+I32+J32+K32+L32+N32</f>
        <v>167200</v>
      </c>
      <c r="H32" s="526">
        <v>150000</v>
      </c>
      <c r="I32" s="526">
        <v>10000</v>
      </c>
      <c r="J32" s="527"/>
      <c r="K32" s="527"/>
      <c r="L32" s="532"/>
      <c r="M32" s="529">
        <v>2</v>
      </c>
      <c r="N32" s="530">
        <v>7200</v>
      </c>
      <c r="O32" s="533">
        <v>132600</v>
      </c>
    </row>
    <row r="33" s="480" customFormat="1" ht="23" customHeight="1" spans="1:15">
      <c r="A33" s="513" t="s">
        <v>1041</v>
      </c>
      <c r="B33" s="513"/>
      <c r="C33" s="513"/>
      <c r="D33" s="513">
        <f t="shared" ref="D33:I33" si="8">SUM(D34:D37)</f>
        <v>30</v>
      </c>
      <c r="E33" s="513">
        <f t="shared" si="8"/>
        <v>7961</v>
      </c>
      <c r="F33" s="513">
        <f t="shared" si="8"/>
        <v>18</v>
      </c>
      <c r="G33" s="513">
        <f t="shared" si="8"/>
        <v>679680</v>
      </c>
      <c r="H33" s="513">
        <f t="shared" si="8"/>
        <v>600000</v>
      </c>
      <c r="I33" s="513">
        <f t="shared" si="8"/>
        <v>40000</v>
      </c>
      <c r="J33" s="513"/>
      <c r="K33" s="513">
        <f>SUM(K34:K37)</f>
        <v>20600</v>
      </c>
      <c r="L33" s="522">
        <f>SUM(L34:L37)</f>
        <v>0</v>
      </c>
      <c r="M33" s="522">
        <v>6</v>
      </c>
      <c r="N33" s="522">
        <v>19080</v>
      </c>
      <c r="O33" s="531">
        <f>SUM(O34:O37)</f>
        <v>482400</v>
      </c>
    </row>
    <row r="34" s="481" customFormat="1" ht="23" customHeight="1" spans="1:15">
      <c r="A34" s="524" t="s">
        <v>479</v>
      </c>
      <c r="B34" s="524" t="s">
        <v>1301</v>
      </c>
      <c r="C34" s="524" t="s">
        <v>1302</v>
      </c>
      <c r="D34" s="524">
        <v>7</v>
      </c>
      <c r="E34" s="524">
        <v>2085</v>
      </c>
      <c r="F34" s="524">
        <v>5</v>
      </c>
      <c r="G34" s="526">
        <f>H34+I34+J34+K34+L34+N34</f>
        <v>160000</v>
      </c>
      <c r="H34" s="526">
        <v>150000</v>
      </c>
      <c r="I34" s="526">
        <v>10000</v>
      </c>
      <c r="J34" s="527"/>
      <c r="K34" s="527"/>
      <c r="L34" s="532"/>
      <c r="M34" s="529">
        <v>0</v>
      </c>
      <c r="N34" s="530">
        <v>0</v>
      </c>
      <c r="O34" s="533">
        <v>132600</v>
      </c>
    </row>
    <row r="35" s="481" customFormat="1" ht="23" customHeight="1" spans="1:15">
      <c r="A35" s="524" t="s">
        <v>479</v>
      </c>
      <c r="B35" s="524" t="s">
        <v>1303</v>
      </c>
      <c r="C35" s="524" t="s">
        <v>1304</v>
      </c>
      <c r="D35" s="525">
        <v>13</v>
      </c>
      <c r="E35" s="525">
        <v>3516</v>
      </c>
      <c r="F35" s="525">
        <v>7</v>
      </c>
      <c r="G35" s="526">
        <f>H35+I35+J35+K35+L35+N35</f>
        <v>194880</v>
      </c>
      <c r="H35" s="526">
        <v>150000</v>
      </c>
      <c r="I35" s="526">
        <v>10000</v>
      </c>
      <c r="J35" s="527"/>
      <c r="K35" s="527">
        <v>20600</v>
      </c>
      <c r="L35" s="532"/>
      <c r="M35" s="529">
        <v>5</v>
      </c>
      <c r="N35" s="530">
        <v>14280</v>
      </c>
      <c r="O35" s="519">
        <v>180600</v>
      </c>
    </row>
    <row r="36" s="481" customFormat="1" ht="23" customHeight="1" spans="1:15">
      <c r="A36" s="524" t="s">
        <v>479</v>
      </c>
      <c r="B36" s="524" t="s">
        <v>1305</v>
      </c>
      <c r="C36" s="524" t="s">
        <v>1306</v>
      </c>
      <c r="D36" s="524">
        <v>5</v>
      </c>
      <c r="E36" s="524">
        <v>937</v>
      </c>
      <c r="F36" s="524">
        <v>3</v>
      </c>
      <c r="G36" s="526">
        <f>H36+I36+J36+K36+L36+N36</f>
        <v>160000</v>
      </c>
      <c r="H36" s="526">
        <v>150000</v>
      </c>
      <c r="I36" s="526">
        <v>10000</v>
      </c>
      <c r="J36" s="527"/>
      <c r="K36" s="527"/>
      <c r="L36" s="532"/>
      <c r="M36" s="529">
        <v>0</v>
      </c>
      <c r="N36" s="530">
        <v>0</v>
      </c>
      <c r="O36" s="519">
        <v>84600</v>
      </c>
    </row>
    <row r="37" s="481" customFormat="1" ht="23" customHeight="1" spans="1:15">
      <c r="A37" s="524" t="s">
        <v>479</v>
      </c>
      <c r="B37" s="524" t="s">
        <v>1307</v>
      </c>
      <c r="C37" s="524" t="s">
        <v>1308</v>
      </c>
      <c r="D37" s="524">
        <v>5</v>
      </c>
      <c r="E37" s="524">
        <v>1423</v>
      </c>
      <c r="F37" s="524">
        <v>3</v>
      </c>
      <c r="G37" s="526">
        <f>H37+I37+J37+K37+L37+N37</f>
        <v>164800</v>
      </c>
      <c r="H37" s="526">
        <v>150000</v>
      </c>
      <c r="I37" s="526">
        <v>10000</v>
      </c>
      <c r="J37" s="527"/>
      <c r="K37" s="527"/>
      <c r="L37" s="532"/>
      <c r="M37" s="529">
        <v>1</v>
      </c>
      <c r="N37" s="530">
        <v>4800</v>
      </c>
      <c r="O37" s="519">
        <v>84600</v>
      </c>
    </row>
    <row r="38" s="480" customFormat="1" ht="23" customHeight="1" spans="1:15">
      <c r="A38" s="513" t="s">
        <v>1063</v>
      </c>
      <c r="B38" s="513"/>
      <c r="C38" s="513"/>
      <c r="D38" s="513">
        <f t="shared" ref="D38:I38" si="9">SUM(D39)</f>
        <v>3</v>
      </c>
      <c r="E38" s="513">
        <f t="shared" si="9"/>
        <v>758</v>
      </c>
      <c r="F38" s="513">
        <f t="shared" si="9"/>
        <v>3</v>
      </c>
      <c r="G38" s="513">
        <f t="shared" si="9"/>
        <v>164400</v>
      </c>
      <c r="H38" s="513">
        <f t="shared" si="9"/>
        <v>150000</v>
      </c>
      <c r="I38" s="513">
        <f t="shared" si="9"/>
        <v>10000</v>
      </c>
      <c r="J38" s="513"/>
      <c r="K38" s="513">
        <f>SUM(K39)</f>
        <v>0</v>
      </c>
      <c r="L38" s="522">
        <f>SUM(L39)</f>
        <v>0</v>
      </c>
      <c r="M38" s="522">
        <v>1</v>
      </c>
      <c r="N38" s="522">
        <v>4400</v>
      </c>
      <c r="O38" s="531">
        <f>SUM(O39)</f>
        <v>84600</v>
      </c>
    </row>
    <row r="39" s="481" customFormat="1" ht="23" customHeight="1" spans="1:15">
      <c r="A39" s="524" t="s">
        <v>1064</v>
      </c>
      <c r="B39" s="524" t="s">
        <v>1309</v>
      </c>
      <c r="C39" s="524" t="s">
        <v>1310</v>
      </c>
      <c r="D39" s="524">
        <v>3</v>
      </c>
      <c r="E39" s="524">
        <v>758</v>
      </c>
      <c r="F39" s="524">
        <v>3</v>
      </c>
      <c r="G39" s="526">
        <f>H39+I39+J39+K39+L39+N39</f>
        <v>164400</v>
      </c>
      <c r="H39" s="526">
        <v>150000</v>
      </c>
      <c r="I39" s="526">
        <v>10000</v>
      </c>
      <c r="J39" s="527"/>
      <c r="K39" s="527"/>
      <c r="L39" s="532"/>
      <c r="M39" s="529">
        <v>1</v>
      </c>
      <c r="N39" s="530">
        <v>4400</v>
      </c>
      <c r="O39" s="519">
        <v>84600</v>
      </c>
    </row>
    <row r="40" s="480" customFormat="1" ht="23" customHeight="1" spans="1:15">
      <c r="A40" s="513" t="s">
        <v>1087</v>
      </c>
      <c r="B40" s="513"/>
      <c r="C40" s="513"/>
      <c r="D40" s="513">
        <f t="shared" ref="D40:I40" si="10">SUM(D41)</f>
        <v>35</v>
      </c>
      <c r="E40" s="513">
        <f t="shared" si="10"/>
        <v>6544</v>
      </c>
      <c r="F40" s="513">
        <f t="shared" si="10"/>
        <v>7</v>
      </c>
      <c r="G40" s="513">
        <f t="shared" si="10"/>
        <v>303860</v>
      </c>
      <c r="H40" s="513">
        <f t="shared" si="10"/>
        <v>150000</v>
      </c>
      <c r="I40" s="513">
        <f t="shared" si="10"/>
        <v>10000</v>
      </c>
      <c r="J40" s="513"/>
      <c r="K40" s="513">
        <f>SUM(K41)</f>
        <v>71760</v>
      </c>
      <c r="L40" s="522">
        <f>SUM(L41)</f>
        <v>16900</v>
      </c>
      <c r="M40" s="522">
        <v>18</v>
      </c>
      <c r="N40" s="522">
        <v>55200</v>
      </c>
      <c r="O40" s="531">
        <v>79800</v>
      </c>
    </row>
    <row r="41" s="481" customFormat="1" ht="23" customHeight="1" spans="1:15">
      <c r="A41" s="524" t="s">
        <v>493</v>
      </c>
      <c r="B41" s="524" t="s">
        <v>1311</v>
      </c>
      <c r="C41" s="524" t="s">
        <v>1312</v>
      </c>
      <c r="D41" s="525">
        <v>35</v>
      </c>
      <c r="E41" s="525">
        <v>6544</v>
      </c>
      <c r="F41" s="525">
        <v>7</v>
      </c>
      <c r="G41" s="526">
        <f>H41+I41+J41+K41+L41+N41</f>
        <v>303860</v>
      </c>
      <c r="H41" s="526">
        <v>150000</v>
      </c>
      <c r="I41" s="526">
        <v>10000</v>
      </c>
      <c r="J41" s="527"/>
      <c r="K41" s="527">
        <v>71760</v>
      </c>
      <c r="L41" s="532">
        <v>16900</v>
      </c>
      <c r="M41" s="529">
        <v>18</v>
      </c>
      <c r="N41" s="530">
        <v>55200</v>
      </c>
      <c r="O41" s="519">
        <v>180600</v>
      </c>
    </row>
    <row r="42" s="480" customFormat="1" ht="23" customHeight="1" spans="1:15">
      <c r="A42" s="513" t="s">
        <v>1313</v>
      </c>
      <c r="B42" s="513"/>
      <c r="C42" s="513"/>
      <c r="D42" s="513">
        <f t="shared" ref="D42:I42" si="11">SUM(D43:D46)</f>
        <v>7</v>
      </c>
      <c r="E42" s="513">
        <f t="shared" si="11"/>
        <v>5624</v>
      </c>
      <c r="F42" s="513">
        <f t="shared" si="11"/>
        <v>12</v>
      </c>
      <c r="G42" s="513">
        <f t="shared" si="11"/>
        <v>687200</v>
      </c>
      <c r="H42" s="513">
        <f t="shared" si="11"/>
        <v>600000</v>
      </c>
      <c r="I42" s="513">
        <f t="shared" si="11"/>
        <v>40000</v>
      </c>
      <c r="J42" s="513"/>
      <c r="K42" s="513">
        <f>SUM(K43:K46)</f>
        <v>9150</v>
      </c>
      <c r="L42" s="522">
        <f>SUM(L43:L46)</f>
        <v>3650</v>
      </c>
      <c r="M42" s="522">
        <v>11</v>
      </c>
      <c r="N42" s="522">
        <v>34400</v>
      </c>
      <c r="O42" s="531">
        <f>SUM(O43:O46)</f>
        <v>338400</v>
      </c>
    </row>
    <row r="43" s="481" customFormat="1" ht="23" customHeight="1" spans="1:15">
      <c r="A43" s="524" t="s">
        <v>511</v>
      </c>
      <c r="B43" s="524" t="s">
        <v>1314</v>
      </c>
      <c r="C43" s="524" t="s">
        <v>1315</v>
      </c>
      <c r="D43" s="525">
        <v>4</v>
      </c>
      <c r="E43" s="525">
        <v>1680</v>
      </c>
      <c r="F43" s="525">
        <v>3</v>
      </c>
      <c r="G43" s="526">
        <f>H43+I43+J43+K43+L43+N43</f>
        <v>194400</v>
      </c>
      <c r="H43" s="526">
        <v>150000</v>
      </c>
      <c r="I43" s="526">
        <v>10000</v>
      </c>
      <c r="J43" s="527"/>
      <c r="K43" s="527">
        <v>9150</v>
      </c>
      <c r="L43" s="532">
        <v>3650</v>
      </c>
      <c r="M43" s="529">
        <v>6</v>
      </c>
      <c r="N43" s="530">
        <v>21600</v>
      </c>
      <c r="O43" s="519">
        <v>84600</v>
      </c>
    </row>
    <row r="44" s="481" customFormat="1" ht="23" customHeight="1" spans="1:15">
      <c r="A44" s="524" t="s">
        <v>511</v>
      </c>
      <c r="B44" s="524" t="s">
        <v>1316</v>
      </c>
      <c r="C44" s="524" t="s">
        <v>1317</v>
      </c>
      <c r="D44" s="524">
        <v>1</v>
      </c>
      <c r="E44" s="524">
        <v>1432</v>
      </c>
      <c r="F44" s="524">
        <v>3</v>
      </c>
      <c r="G44" s="526">
        <f>H44+I44+J44+K44+L44+N44</f>
        <v>160000</v>
      </c>
      <c r="H44" s="526">
        <v>150000</v>
      </c>
      <c r="I44" s="526">
        <v>10000</v>
      </c>
      <c r="J44" s="527"/>
      <c r="K44" s="527"/>
      <c r="L44" s="532"/>
      <c r="M44" s="529">
        <v>0</v>
      </c>
      <c r="N44" s="530">
        <v>0</v>
      </c>
      <c r="O44" s="519">
        <v>84600</v>
      </c>
    </row>
    <row r="45" s="481" customFormat="1" ht="23" customHeight="1" spans="1:15">
      <c r="A45" s="524" t="s">
        <v>511</v>
      </c>
      <c r="B45" s="524" t="s">
        <v>1318</v>
      </c>
      <c r="C45" s="524" t="s">
        <v>1319</v>
      </c>
      <c r="D45" s="524">
        <v>1</v>
      </c>
      <c r="E45" s="524">
        <v>885</v>
      </c>
      <c r="F45" s="524">
        <v>3</v>
      </c>
      <c r="G45" s="526">
        <f>H45+I45+J45+K45+L45+N45</f>
        <v>162400</v>
      </c>
      <c r="H45" s="526">
        <v>150000</v>
      </c>
      <c r="I45" s="526">
        <v>10000</v>
      </c>
      <c r="J45" s="527"/>
      <c r="K45" s="527"/>
      <c r="L45" s="532"/>
      <c r="M45" s="529">
        <v>1</v>
      </c>
      <c r="N45" s="530">
        <v>2400</v>
      </c>
      <c r="O45" s="519">
        <v>84600</v>
      </c>
    </row>
    <row r="46" s="481" customFormat="1" ht="23" customHeight="1" spans="1:15">
      <c r="A46" s="524" t="s">
        <v>511</v>
      </c>
      <c r="B46" s="524" t="s">
        <v>1320</v>
      </c>
      <c r="C46" s="524" t="s">
        <v>1321</v>
      </c>
      <c r="D46" s="524">
        <v>1</v>
      </c>
      <c r="E46" s="524">
        <v>1627</v>
      </c>
      <c r="F46" s="524">
        <v>3</v>
      </c>
      <c r="G46" s="526">
        <f>H46+I46+J46+K46+L46+N46</f>
        <v>170400</v>
      </c>
      <c r="H46" s="526">
        <v>150000</v>
      </c>
      <c r="I46" s="526">
        <v>10000</v>
      </c>
      <c r="J46" s="527"/>
      <c r="K46" s="527"/>
      <c r="L46" s="532"/>
      <c r="M46" s="529">
        <v>4</v>
      </c>
      <c r="N46" s="530">
        <v>10400</v>
      </c>
      <c r="O46" s="519">
        <v>84600</v>
      </c>
    </row>
    <row r="47" s="480" customFormat="1" ht="23" customHeight="1" spans="1:15">
      <c r="A47" s="513" t="s">
        <v>1192</v>
      </c>
      <c r="B47" s="513"/>
      <c r="C47" s="513"/>
      <c r="D47" s="513">
        <f t="shared" ref="D47:I47" si="12">SUM(D48:D51)</f>
        <v>4</v>
      </c>
      <c r="E47" s="513">
        <f t="shared" si="12"/>
        <v>9042</v>
      </c>
      <c r="F47" s="513">
        <f t="shared" si="12"/>
        <v>22</v>
      </c>
      <c r="G47" s="513">
        <f t="shared" si="12"/>
        <v>702200</v>
      </c>
      <c r="H47" s="513">
        <f t="shared" si="12"/>
        <v>600000</v>
      </c>
      <c r="I47" s="513">
        <f t="shared" si="12"/>
        <v>40000</v>
      </c>
      <c r="J47" s="513"/>
      <c r="K47" s="513">
        <f>SUM(K48:K51)</f>
        <v>20600</v>
      </c>
      <c r="L47" s="522">
        <f>SUM(L48:L51)</f>
        <v>0</v>
      </c>
      <c r="M47" s="522">
        <v>9</v>
      </c>
      <c r="N47" s="522">
        <v>41600</v>
      </c>
      <c r="O47" s="531">
        <f>SUM(O48:O51)</f>
        <v>578400</v>
      </c>
    </row>
    <row r="48" s="481" customFormat="1" ht="23" customHeight="1" spans="1:15">
      <c r="A48" s="524" t="s">
        <v>509</v>
      </c>
      <c r="B48" s="524" t="s">
        <v>1322</v>
      </c>
      <c r="C48" s="524" t="s">
        <v>1323</v>
      </c>
      <c r="D48" s="524">
        <v>1</v>
      </c>
      <c r="E48" s="524">
        <v>2574</v>
      </c>
      <c r="F48" s="524">
        <v>5</v>
      </c>
      <c r="G48" s="526">
        <f>H48+I48+J48+K48+L48+N48</f>
        <v>169600</v>
      </c>
      <c r="H48" s="526">
        <v>150000</v>
      </c>
      <c r="I48" s="526">
        <v>10000</v>
      </c>
      <c r="J48" s="527"/>
      <c r="K48" s="532"/>
      <c r="L48" s="532"/>
      <c r="M48" s="529">
        <v>2</v>
      </c>
      <c r="N48" s="530">
        <v>9600</v>
      </c>
      <c r="O48" s="533">
        <v>132600</v>
      </c>
    </row>
    <row r="49" s="481" customFormat="1" ht="23" customHeight="1" spans="1:15">
      <c r="A49" s="524" t="s">
        <v>509</v>
      </c>
      <c r="B49" s="524" t="s">
        <v>1324</v>
      </c>
      <c r="C49" s="524" t="s">
        <v>1317</v>
      </c>
      <c r="D49" s="524">
        <v>1</v>
      </c>
      <c r="E49" s="524">
        <v>1569</v>
      </c>
      <c r="F49" s="524">
        <v>5</v>
      </c>
      <c r="G49" s="526">
        <f>H49+I49+J49+K49+L49+N49</f>
        <v>164800</v>
      </c>
      <c r="H49" s="526">
        <v>150000</v>
      </c>
      <c r="I49" s="526">
        <v>10000</v>
      </c>
      <c r="J49" s="527"/>
      <c r="K49" s="532"/>
      <c r="L49" s="532"/>
      <c r="M49" s="529">
        <v>1</v>
      </c>
      <c r="N49" s="530">
        <v>4800</v>
      </c>
      <c r="O49" s="533">
        <v>132600</v>
      </c>
    </row>
    <row r="50" s="481" customFormat="1" ht="23" customHeight="1" spans="1:15">
      <c r="A50" s="524" t="s">
        <v>509</v>
      </c>
      <c r="B50" s="524" t="s">
        <v>1325</v>
      </c>
      <c r="C50" s="524" t="s">
        <v>1326</v>
      </c>
      <c r="D50" s="524">
        <v>1</v>
      </c>
      <c r="E50" s="524">
        <v>1470</v>
      </c>
      <c r="F50" s="524">
        <v>5</v>
      </c>
      <c r="G50" s="526">
        <f>H50+I50+J50+K50+L50+N50</f>
        <v>172800</v>
      </c>
      <c r="H50" s="526">
        <v>150000</v>
      </c>
      <c r="I50" s="526">
        <v>10000</v>
      </c>
      <c r="J50" s="527"/>
      <c r="K50" s="532"/>
      <c r="L50" s="532"/>
      <c r="M50" s="529">
        <v>3</v>
      </c>
      <c r="N50" s="530">
        <v>12800</v>
      </c>
      <c r="O50" s="533">
        <v>132600</v>
      </c>
    </row>
    <row r="51" s="481" customFormat="1" ht="23" customHeight="1" spans="1:15">
      <c r="A51" s="524" t="s">
        <v>509</v>
      </c>
      <c r="B51" s="524" t="s">
        <v>1327</v>
      </c>
      <c r="C51" s="524" t="s">
        <v>1328</v>
      </c>
      <c r="D51" s="524">
        <v>1</v>
      </c>
      <c r="E51" s="524">
        <v>3429</v>
      </c>
      <c r="F51" s="524">
        <v>7</v>
      </c>
      <c r="G51" s="526">
        <f>H51+I51+J51+K51+L51+N51</f>
        <v>195000</v>
      </c>
      <c r="H51" s="526">
        <v>150000</v>
      </c>
      <c r="I51" s="526">
        <v>10000</v>
      </c>
      <c r="J51" s="527"/>
      <c r="K51" s="527">
        <v>20600</v>
      </c>
      <c r="L51" s="532"/>
      <c r="M51" s="529">
        <v>3</v>
      </c>
      <c r="N51" s="530">
        <v>14400</v>
      </c>
      <c r="O51" s="519">
        <v>180600</v>
      </c>
    </row>
    <row r="52" s="480" customFormat="1" ht="23" customHeight="1" spans="1:15">
      <c r="A52" s="513" t="s">
        <v>1227</v>
      </c>
      <c r="B52" s="513"/>
      <c r="C52" s="513"/>
      <c r="D52" s="513">
        <f t="shared" ref="D52:I52" si="13">SUM(D53)</f>
        <v>3</v>
      </c>
      <c r="E52" s="513">
        <f t="shared" si="13"/>
        <v>1216</v>
      </c>
      <c r="F52" s="513">
        <f t="shared" si="13"/>
        <v>3</v>
      </c>
      <c r="G52" s="513">
        <f t="shared" si="13"/>
        <v>160000</v>
      </c>
      <c r="H52" s="513">
        <f t="shared" si="13"/>
        <v>150000</v>
      </c>
      <c r="I52" s="513">
        <f t="shared" si="13"/>
        <v>10000</v>
      </c>
      <c r="J52" s="513"/>
      <c r="K52" s="513">
        <f>SUM(K53)</f>
        <v>0</v>
      </c>
      <c r="L52" s="522">
        <f>SUM(L53)</f>
        <v>0</v>
      </c>
      <c r="M52" s="522">
        <v>0</v>
      </c>
      <c r="N52" s="522">
        <v>0</v>
      </c>
      <c r="O52" s="531">
        <f>SUM(O53)</f>
        <v>84600</v>
      </c>
    </row>
    <row r="53" s="481" customFormat="1" ht="23" customHeight="1" spans="1:15">
      <c r="A53" s="524" t="s">
        <v>1228</v>
      </c>
      <c r="B53" s="524" t="s">
        <v>1329</v>
      </c>
      <c r="C53" s="524" t="s">
        <v>1330</v>
      </c>
      <c r="D53" s="524">
        <v>3</v>
      </c>
      <c r="E53" s="524">
        <v>1216</v>
      </c>
      <c r="F53" s="524">
        <v>3</v>
      </c>
      <c r="G53" s="526">
        <f>H53+I53+J53+K53+L53+N53</f>
        <v>160000</v>
      </c>
      <c r="H53" s="526">
        <v>150000</v>
      </c>
      <c r="I53" s="526">
        <v>10000</v>
      </c>
      <c r="J53" s="527"/>
      <c r="K53" s="527"/>
      <c r="L53" s="534"/>
      <c r="M53" s="535">
        <v>0</v>
      </c>
      <c r="N53" s="536">
        <v>0</v>
      </c>
      <c r="O53" s="519">
        <v>84600</v>
      </c>
    </row>
    <row r="54" ht="27.75" customHeight="1" spans="1:15">
      <c r="A54" s="537"/>
      <c r="B54" s="538"/>
      <c r="C54" s="538"/>
      <c r="D54" s="538"/>
      <c r="E54" s="538"/>
      <c r="F54" s="538"/>
      <c r="G54" s="538"/>
      <c r="H54" s="538"/>
      <c r="I54" s="538"/>
      <c r="J54" s="538"/>
      <c r="K54" s="538"/>
      <c r="L54" s="539"/>
      <c r="M54" s="540"/>
      <c r="N54" s="541"/>
    </row>
  </sheetData>
  <autoFilter xmlns:etc="http://www.wps.cn/officeDocument/2017/etCustomData" ref="A7:N54" etc:filterBottomFollowUsedRange="0">
    <extLst/>
  </autoFilter>
  <mergeCells count="18">
    <mergeCell ref="A2:O2"/>
    <mergeCell ref="G3:I3"/>
    <mergeCell ref="M3:N3"/>
    <mergeCell ref="M4:N4"/>
    <mergeCell ref="A54:K54"/>
    <mergeCell ref="A4:A5"/>
    <mergeCell ref="B4:B5"/>
    <mergeCell ref="C4:C5"/>
    <mergeCell ref="D4:D5"/>
    <mergeCell ref="E4:E5"/>
    <mergeCell ref="F4:F5"/>
    <mergeCell ref="G4:G5"/>
    <mergeCell ref="H4:H5"/>
    <mergeCell ref="I4:I5"/>
    <mergeCell ref="J4:J5"/>
    <mergeCell ref="K4:K5"/>
    <mergeCell ref="L4:L5"/>
    <mergeCell ref="O4:O5"/>
  </mergeCells>
  <printOptions horizontalCentered="1"/>
  <pageMargins left="0.708333333333333" right="0.708333333333333" top="0.865972222222222" bottom="0.747916666666667" header="0.314583333333333" footer="0.550694444444444"/>
  <pageSetup paperSize="9" firstPageNumber="57" orientation="landscape" useFirstPageNumber="1" horizont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00"/>
  <sheetViews>
    <sheetView view="pageBreakPreview" zoomScaleNormal="100" workbookViewId="0">
      <pane ySplit="1" topLeftCell="A498" activePane="bottomLeft" state="frozen"/>
      <selection/>
      <selection pane="bottomLeft" activeCell="G506" sqref="G506"/>
    </sheetView>
  </sheetViews>
  <sheetFormatPr defaultColWidth="7" defaultRowHeight="12"/>
  <cols>
    <col min="1" max="1" width="5.27619047619048" style="254" customWidth="1"/>
    <col min="2" max="2" width="9.17142857142857" style="254" customWidth="1"/>
    <col min="3" max="4" width="7.77142857142857" style="254" customWidth="1"/>
    <col min="5" max="5" width="14.1333333333333" style="254" customWidth="1"/>
    <col min="6" max="6" width="30.8761904761905" style="254" customWidth="1"/>
    <col min="7" max="7" width="11.247619047619" style="254" customWidth="1"/>
    <col min="8" max="8" width="12.8761904761905" style="254" customWidth="1"/>
    <col min="9" max="11" width="11.4285714285714" style="254" customWidth="1"/>
    <col min="12" max="12" width="12.3714285714286" style="254" customWidth="1"/>
    <col min="13" max="13" width="39.752380952381" style="254" customWidth="1"/>
    <col min="14" max="14" width="11.3714285714286" style="254" customWidth="1"/>
    <col min="15" max="15" width="10" style="254" customWidth="1"/>
    <col min="16" max="16" width="11.5238095238095" style="254" customWidth="1"/>
    <col min="17" max="17" width="44.9904761904762" style="254" hidden="1" customWidth="1"/>
    <col min="18" max="18" width="25.1333333333333" style="254" hidden="1" customWidth="1"/>
    <col min="19" max="19" width="12" style="254" hidden="1" customWidth="1"/>
    <col min="20" max="20" width="7" style="254" hidden="1" customWidth="1"/>
    <col min="21" max="16384" width="7" style="254"/>
  </cols>
  <sheetData>
    <row r="1" ht="18" customHeight="1" spans="1:16">
      <c r="A1" s="255" t="s">
        <v>1331</v>
      </c>
      <c r="B1" s="255"/>
      <c r="C1" s="256"/>
      <c r="D1" s="257"/>
      <c r="E1" s="257"/>
      <c r="F1" s="257"/>
      <c r="G1" s="258"/>
      <c r="H1" s="258"/>
      <c r="I1" s="259"/>
      <c r="J1" s="259"/>
      <c r="K1" s="259"/>
      <c r="L1" s="257"/>
      <c r="M1" s="257"/>
      <c r="N1" s="257"/>
      <c r="O1" s="257"/>
    </row>
    <row r="2" ht="30.75" spans="1:16">
      <c r="A2" s="260" t="s">
        <v>1332</v>
      </c>
      <c r="B2" s="260"/>
      <c r="C2" s="260"/>
      <c r="D2" s="260"/>
      <c r="E2" s="260"/>
      <c r="F2" s="260"/>
      <c r="G2" s="261"/>
      <c r="H2" s="261"/>
      <c r="I2" s="262"/>
      <c r="J2" s="262"/>
      <c r="K2" s="262"/>
      <c r="L2" s="260"/>
      <c r="M2" s="260"/>
      <c r="N2" s="260"/>
      <c r="O2" s="260"/>
      <c r="P2" s="263"/>
    </row>
    <row r="3" spans="1:16">
      <c r="A3" s="264" t="s">
        <v>1333</v>
      </c>
      <c r="B3" s="264"/>
      <c r="C3" s="264"/>
      <c r="D3" s="264"/>
      <c r="E3" s="264"/>
      <c r="F3" s="257"/>
      <c r="G3" s="258"/>
      <c r="H3" s="258"/>
      <c r="I3" s="259"/>
      <c r="J3" s="259"/>
      <c r="K3" s="259"/>
      <c r="L3" s="265"/>
      <c r="M3" s="265"/>
      <c r="N3" s="257"/>
      <c r="O3" s="266" t="s">
        <v>145</v>
      </c>
      <c r="P3" s="267"/>
    </row>
    <row r="4" s="253" customFormat="1" spans="1:16">
      <c r="A4" s="268" t="s">
        <v>1334</v>
      </c>
      <c r="B4" s="268" t="s">
        <v>693</v>
      </c>
      <c r="C4" s="268" t="s">
        <v>1335</v>
      </c>
      <c r="D4" s="268" t="s">
        <v>1336</v>
      </c>
      <c r="E4" s="268" t="s">
        <v>170</v>
      </c>
      <c r="F4" s="269" t="s">
        <v>1337</v>
      </c>
      <c r="G4" s="270" t="s">
        <v>1338</v>
      </c>
      <c r="H4" s="270" t="s">
        <v>1339</v>
      </c>
      <c r="I4" s="271" t="s">
        <v>1340</v>
      </c>
      <c r="J4" s="271"/>
      <c r="K4" s="271"/>
      <c r="L4" s="271" t="s">
        <v>1341</v>
      </c>
      <c r="M4" s="269" t="s">
        <v>1342</v>
      </c>
      <c r="N4" s="272" t="s">
        <v>1343</v>
      </c>
      <c r="O4" s="272" t="s">
        <v>1344</v>
      </c>
      <c r="P4" s="273" t="s">
        <v>149</v>
      </c>
    </row>
    <row r="5" s="253" customFormat="1" ht="24" spans="1:16">
      <c r="A5" s="268"/>
      <c r="B5" s="268"/>
      <c r="C5" s="268"/>
      <c r="D5" s="268"/>
      <c r="E5" s="268"/>
      <c r="F5" s="269"/>
      <c r="G5" s="270"/>
      <c r="H5" s="270"/>
      <c r="I5" s="271" t="s">
        <v>334</v>
      </c>
      <c r="J5" s="271" t="s">
        <v>1345</v>
      </c>
      <c r="K5" s="271" t="s">
        <v>1346</v>
      </c>
      <c r="L5" s="271"/>
      <c r="M5" s="269"/>
      <c r="N5" s="274"/>
      <c r="O5" s="274"/>
      <c r="P5" s="275"/>
    </row>
    <row r="6" ht="24" spans="1:16">
      <c r="A6" s="276">
        <v>1</v>
      </c>
      <c r="B6" s="277">
        <v>2050201</v>
      </c>
      <c r="C6" s="276">
        <v>30305</v>
      </c>
      <c r="D6" s="276">
        <v>50902</v>
      </c>
      <c r="E6" s="278" t="s">
        <v>1347</v>
      </c>
      <c r="F6" s="278" t="s">
        <v>1348</v>
      </c>
      <c r="G6" s="279" t="s">
        <v>1349</v>
      </c>
      <c r="H6" s="279" t="s">
        <v>1349</v>
      </c>
      <c r="I6" s="280">
        <f t="shared" ref="I6:I69" si="0">J6+K6</f>
        <v>35</v>
      </c>
      <c r="J6" s="280">
        <v>35</v>
      </c>
      <c r="K6" s="280">
        <v>0</v>
      </c>
      <c r="L6" s="281" t="s">
        <v>1350</v>
      </c>
      <c r="M6" s="282" t="s">
        <v>1351</v>
      </c>
      <c r="N6" s="282" t="s">
        <v>1352</v>
      </c>
      <c r="O6" s="282" t="s">
        <v>1353</v>
      </c>
      <c r="P6" s="283" t="s">
        <v>1352</v>
      </c>
    </row>
    <row r="7" ht="36" spans="1:16">
      <c r="A7" s="276">
        <v>2</v>
      </c>
      <c r="B7" s="277">
        <v>2050201</v>
      </c>
      <c r="C7" s="276">
        <v>30308</v>
      </c>
      <c r="D7" s="276">
        <v>50902</v>
      </c>
      <c r="E7" s="278" t="s">
        <v>1354</v>
      </c>
      <c r="F7" s="278" t="s">
        <v>1355</v>
      </c>
      <c r="G7" s="279" t="s">
        <v>1349</v>
      </c>
      <c r="H7" s="279" t="s">
        <v>1349</v>
      </c>
      <c r="I7" s="280">
        <f t="shared" si="0"/>
        <v>320</v>
      </c>
      <c r="J7" s="280">
        <v>64</v>
      </c>
      <c r="K7" s="280">
        <v>256</v>
      </c>
      <c r="L7" s="281" t="s">
        <v>1350</v>
      </c>
      <c r="M7" s="282" t="s">
        <v>1356</v>
      </c>
      <c r="N7" s="282" t="s">
        <v>1352</v>
      </c>
      <c r="O7" s="282" t="s">
        <v>1353</v>
      </c>
      <c r="P7" s="283" t="s">
        <v>1352</v>
      </c>
    </row>
    <row r="8" ht="36" spans="1:16">
      <c r="A8" s="276">
        <v>3</v>
      </c>
      <c r="B8" s="277">
        <v>2050203</v>
      </c>
      <c r="C8" s="276">
        <v>302</v>
      </c>
      <c r="D8" s="276">
        <v>50502</v>
      </c>
      <c r="E8" s="278" t="s">
        <v>1357</v>
      </c>
      <c r="F8" s="278" t="s">
        <v>1358</v>
      </c>
      <c r="G8" s="279" t="s">
        <v>1349</v>
      </c>
      <c r="H8" s="279" t="s">
        <v>1349</v>
      </c>
      <c r="I8" s="280">
        <f t="shared" si="0"/>
        <v>10000</v>
      </c>
      <c r="J8" s="280">
        <v>1000</v>
      </c>
      <c r="K8" s="280">
        <v>9000</v>
      </c>
      <c r="L8" s="281" t="s">
        <v>1350</v>
      </c>
      <c r="M8" s="282" t="s">
        <v>1359</v>
      </c>
      <c r="N8" s="282" t="s">
        <v>1352</v>
      </c>
      <c r="O8" s="282" t="s">
        <v>1353</v>
      </c>
      <c r="P8" s="283" t="s">
        <v>1352</v>
      </c>
    </row>
    <row r="9" ht="60" spans="1:16">
      <c r="A9" s="276">
        <v>4</v>
      </c>
      <c r="B9" s="277">
        <v>2050299</v>
      </c>
      <c r="C9" s="276">
        <v>303</v>
      </c>
      <c r="D9" s="276">
        <v>50901</v>
      </c>
      <c r="E9" s="278" t="s">
        <v>1360</v>
      </c>
      <c r="F9" s="284" t="s">
        <v>1361</v>
      </c>
      <c r="G9" s="279" t="s">
        <v>1349</v>
      </c>
      <c r="H9" s="279" t="s">
        <v>1349</v>
      </c>
      <c r="I9" s="280">
        <f t="shared" si="0"/>
        <v>1818</v>
      </c>
      <c r="J9" s="280">
        <v>181.8</v>
      </c>
      <c r="K9" s="280">
        <v>1636.2</v>
      </c>
      <c r="L9" s="281" t="s">
        <v>1350</v>
      </c>
      <c r="M9" s="282" t="s">
        <v>1362</v>
      </c>
      <c r="N9" s="282" t="s">
        <v>1352</v>
      </c>
      <c r="O9" s="282" t="s">
        <v>1353</v>
      </c>
      <c r="P9" s="283" t="s">
        <v>1352</v>
      </c>
    </row>
    <row r="10" ht="24" spans="1:16">
      <c r="A10" s="276">
        <v>5</v>
      </c>
      <c r="B10" s="277">
        <v>2050204</v>
      </c>
      <c r="C10" s="276">
        <v>30308</v>
      </c>
      <c r="D10" s="276">
        <v>50902</v>
      </c>
      <c r="E10" s="278" t="s">
        <v>1363</v>
      </c>
      <c r="F10" s="278" t="s">
        <v>1364</v>
      </c>
      <c r="G10" s="279" t="s">
        <v>1349</v>
      </c>
      <c r="H10" s="279" t="s">
        <v>1349</v>
      </c>
      <c r="I10" s="280">
        <f t="shared" si="0"/>
        <v>800</v>
      </c>
      <c r="J10" s="280">
        <v>64</v>
      </c>
      <c r="K10" s="280">
        <v>736</v>
      </c>
      <c r="L10" s="281" t="s">
        <v>1350</v>
      </c>
      <c r="M10" s="282" t="s">
        <v>1365</v>
      </c>
      <c r="N10" s="282" t="s">
        <v>1352</v>
      </c>
      <c r="O10" s="282" t="s">
        <v>1353</v>
      </c>
      <c r="P10" s="283" t="s">
        <v>1352</v>
      </c>
    </row>
    <row r="11" ht="24" spans="1:16">
      <c r="A11" s="276">
        <v>6</v>
      </c>
      <c r="B11" s="277">
        <v>2050204</v>
      </c>
      <c r="C11" s="276">
        <v>303</v>
      </c>
      <c r="D11" s="276">
        <v>50502</v>
      </c>
      <c r="E11" s="278" t="s">
        <v>1366</v>
      </c>
      <c r="F11" s="278" t="s">
        <v>1364</v>
      </c>
      <c r="G11" s="279" t="s">
        <v>1349</v>
      </c>
      <c r="H11" s="279" t="s">
        <v>1349</v>
      </c>
      <c r="I11" s="280">
        <f t="shared" si="0"/>
        <v>400</v>
      </c>
      <c r="J11" s="280">
        <v>32</v>
      </c>
      <c r="K11" s="280">
        <v>368</v>
      </c>
      <c r="L11" s="281" t="s">
        <v>1350</v>
      </c>
      <c r="M11" s="282" t="s">
        <v>1367</v>
      </c>
      <c r="N11" s="282" t="s">
        <v>1352</v>
      </c>
      <c r="O11" s="282" t="s">
        <v>1353</v>
      </c>
      <c r="P11" s="283" t="s">
        <v>1352</v>
      </c>
    </row>
    <row r="12" ht="24" spans="1:16">
      <c r="A12" s="276">
        <v>7</v>
      </c>
      <c r="B12" s="277">
        <v>2050204</v>
      </c>
      <c r="C12" s="276">
        <v>303</v>
      </c>
      <c r="D12" s="276">
        <v>50502</v>
      </c>
      <c r="E12" s="278" t="s">
        <v>1368</v>
      </c>
      <c r="F12" s="278" t="s">
        <v>1364</v>
      </c>
      <c r="G12" s="279" t="s">
        <v>1349</v>
      </c>
      <c r="H12" s="279" t="s">
        <v>1349</v>
      </c>
      <c r="I12" s="280">
        <f t="shared" si="0"/>
        <v>160</v>
      </c>
      <c r="J12" s="280">
        <v>0</v>
      </c>
      <c r="K12" s="280">
        <v>160</v>
      </c>
      <c r="L12" s="281" t="s">
        <v>1350</v>
      </c>
      <c r="M12" s="282" t="s">
        <v>1369</v>
      </c>
      <c r="N12" s="282" t="s">
        <v>1352</v>
      </c>
      <c r="O12" s="282" t="s">
        <v>1353</v>
      </c>
      <c r="P12" s="283" t="s">
        <v>1352</v>
      </c>
    </row>
    <row r="13" ht="24" spans="1:16">
      <c r="A13" s="276">
        <v>8</v>
      </c>
      <c r="B13" s="277">
        <v>2050399</v>
      </c>
      <c r="C13" s="276">
        <v>303</v>
      </c>
      <c r="D13" s="276">
        <v>50902</v>
      </c>
      <c r="E13" s="278" t="s">
        <v>1370</v>
      </c>
      <c r="F13" s="278" t="s">
        <v>1364</v>
      </c>
      <c r="G13" s="279" t="s">
        <v>1349</v>
      </c>
      <c r="H13" s="279" t="s">
        <v>1371</v>
      </c>
      <c r="I13" s="280">
        <f t="shared" si="0"/>
        <v>1203</v>
      </c>
      <c r="J13" s="280">
        <v>96</v>
      </c>
      <c r="K13" s="280">
        <v>1107</v>
      </c>
      <c r="L13" s="281" t="s">
        <v>1350</v>
      </c>
      <c r="M13" s="282" t="s">
        <v>1372</v>
      </c>
      <c r="N13" s="282" t="s">
        <v>1352</v>
      </c>
      <c r="O13" s="282" t="s">
        <v>1353</v>
      </c>
      <c r="P13" s="283" t="s">
        <v>1352</v>
      </c>
    </row>
    <row r="14" ht="36" spans="1:16">
      <c r="A14" s="276">
        <v>9</v>
      </c>
      <c r="B14" s="277">
        <v>2050399</v>
      </c>
      <c r="C14" s="276">
        <v>303</v>
      </c>
      <c r="D14" s="276">
        <v>50502</v>
      </c>
      <c r="E14" s="278" t="s">
        <v>1373</v>
      </c>
      <c r="F14" s="278" t="s">
        <v>1364</v>
      </c>
      <c r="G14" s="279" t="s">
        <v>1349</v>
      </c>
      <c r="H14" s="279" t="s">
        <v>1371</v>
      </c>
      <c r="I14" s="280">
        <f t="shared" si="0"/>
        <v>2040</v>
      </c>
      <c r="J14" s="280">
        <v>476</v>
      </c>
      <c r="K14" s="280">
        <v>1564</v>
      </c>
      <c r="L14" s="281" t="s">
        <v>1350</v>
      </c>
      <c r="M14" s="282" t="s">
        <v>1374</v>
      </c>
      <c r="N14" s="282" t="s">
        <v>1352</v>
      </c>
      <c r="O14" s="282" t="s">
        <v>1353</v>
      </c>
      <c r="P14" s="283" t="s">
        <v>1352</v>
      </c>
    </row>
    <row r="15" ht="24" spans="1:16">
      <c r="A15" s="276">
        <v>10</v>
      </c>
      <c r="B15" s="277">
        <v>2050399</v>
      </c>
      <c r="C15" s="276">
        <v>303</v>
      </c>
      <c r="D15" s="276">
        <v>50902</v>
      </c>
      <c r="E15" s="278" t="s">
        <v>1375</v>
      </c>
      <c r="F15" s="278" t="s">
        <v>1364</v>
      </c>
      <c r="G15" s="279" t="s">
        <v>1349</v>
      </c>
      <c r="H15" s="279" t="s">
        <v>1371</v>
      </c>
      <c r="I15" s="280">
        <f t="shared" si="0"/>
        <v>7.2</v>
      </c>
      <c r="J15" s="280">
        <v>0</v>
      </c>
      <c r="K15" s="280">
        <v>7.2</v>
      </c>
      <c r="L15" s="281" t="s">
        <v>1350</v>
      </c>
      <c r="M15" s="282" t="s">
        <v>1376</v>
      </c>
      <c r="N15" s="282" t="s">
        <v>1352</v>
      </c>
      <c r="O15" s="282" t="s">
        <v>1353</v>
      </c>
      <c r="P15" s="283" t="s">
        <v>1352</v>
      </c>
    </row>
    <row r="16" ht="36" spans="1:16">
      <c r="A16" s="276">
        <v>11</v>
      </c>
      <c r="B16" s="277">
        <v>2050299</v>
      </c>
      <c r="C16" s="276">
        <v>303</v>
      </c>
      <c r="D16" s="276">
        <v>50901</v>
      </c>
      <c r="E16" s="278" t="s">
        <v>1377</v>
      </c>
      <c r="F16" s="278" t="s">
        <v>1378</v>
      </c>
      <c r="G16" s="279" t="s">
        <v>1349</v>
      </c>
      <c r="H16" s="279" t="s">
        <v>1349</v>
      </c>
      <c r="I16" s="280">
        <f t="shared" si="0"/>
        <v>6798.68</v>
      </c>
      <c r="J16" s="280">
        <v>48.68</v>
      </c>
      <c r="K16" s="280">
        <v>6750</v>
      </c>
      <c r="L16" s="281" t="s">
        <v>1350</v>
      </c>
      <c r="M16" s="282" t="s">
        <v>1379</v>
      </c>
      <c r="N16" s="282" t="s">
        <v>1352</v>
      </c>
      <c r="O16" s="282" t="s">
        <v>1353</v>
      </c>
      <c r="P16" s="283" t="s">
        <v>1352</v>
      </c>
    </row>
    <row r="17" ht="24" spans="1:16">
      <c r="A17" s="276">
        <v>12</v>
      </c>
      <c r="B17" s="276">
        <v>2070205</v>
      </c>
      <c r="C17" s="277">
        <v>30299</v>
      </c>
      <c r="D17" s="276">
        <v>50502</v>
      </c>
      <c r="E17" s="276" t="s">
        <v>1380</v>
      </c>
      <c r="F17" s="278" t="s">
        <v>1369</v>
      </c>
      <c r="G17" s="279" t="s">
        <v>1381</v>
      </c>
      <c r="H17" s="279" t="s">
        <v>367</v>
      </c>
      <c r="I17" s="280">
        <f t="shared" si="0"/>
        <v>50</v>
      </c>
      <c r="J17" s="281">
        <v>0</v>
      </c>
      <c r="K17" s="281">
        <v>50</v>
      </c>
      <c r="L17" s="281" t="s">
        <v>1350</v>
      </c>
      <c r="M17" s="281" t="s">
        <v>1382</v>
      </c>
      <c r="N17" s="282" t="s">
        <v>1352</v>
      </c>
      <c r="O17" s="282" t="s">
        <v>1353</v>
      </c>
      <c r="P17" s="283" t="s">
        <v>1352</v>
      </c>
    </row>
    <row r="18" ht="24" spans="1:16">
      <c r="A18" s="276">
        <v>13</v>
      </c>
      <c r="B18" s="277">
        <v>2070104</v>
      </c>
      <c r="C18" s="276">
        <v>30201</v>
      </c>
      <c r="D18" s="276">
        <v>50502</v>
      </c>
      <c r="E18" s="278" t="s">
        <v>1383</v>
      </c>
      <c r="F18" s="278" t="s">
        <v>1384</v>
      </c>
      <c r="G18" s="279" t="s">
        <v>1381</v>
      </c>
      <c r="H18" s="279" t="s">
        <v>1385</v>
      </c>
      <c r="I18" s="280">
        <f t="shared" si="0"/>
        <v>22.8</v>
      </c>
      <c r="J18" s="281">
        <v>2.8</v>
      </c>
      <c r="K18" s="281">
        <v>20</v>
      </c>
      <c r="L18" s="281" t="s">
        <v>1350</v>
      </c>
      <c r="M18" s="282" t="s">
        <v>1386</v>
      </c>
      <c r="N18" s="282" t="s">
        <v>1352</v>
      </c>
      <c r="O18" s="282" t="s">
        <v>1353</v>
      </c>
      <c r="P18" s="283" t="s">
        <v>1352</v>
      </c>
    </row>
    <row r="19" ht="24" spans="1:16">
      <c r="A19" s="276">
        <v>14</v>
      </c>
      <c r="B19" s="276">
        <v>2070105</v>
      </c>
      <c r="C19" s="277">
        <v>30201</v>
      </c>
      <c r="D19" s="276">
        <v>50502</v>
      </c>
      <c r="E19" s="276" t="s">
        <v>1383</v>
      </c>
      <c r="F19" s="278" t="s">
        <v>1387</v>
      </c>
      <c r="G19" s="279" t="s">
        <v>1381</v>
      </c>
      <c r="H19" s="279" t="s">
        <v>1388</v>
      </c>
      <c r="I19" s="280">
        <f t="shared" si="0"/>
        <v>21.4</v>
      </c>
      <c r="J19" s="281">
        <v>1.4</v>
      </c>
      <c r="K19" s="281">
        <v>20</v>
      </c>
      <c r="L19" s="281" t="s">
        <v>1350</v>
      </c>
      <c r="M19" s="281" t="s">
        <v>1389</v>
      </c>
      <c r="N19" s="282" t="s">
        <v>1352</v>
      </c>
      <c r="O19" s="282" t="s">
        <v>1353</v>
      </c>
      <c r="P19" s="283" t="s">
        <v>1352</v>
      </c>
    </row>
    <row r="20" ht="36" spans="1:16">
      <c r="A20" s="276">
        <v>15</v>
      </c>
      <c r="B20" s="276">
        <v>2070199</v>
      </c>
      <c r="C20" s="277">
        <v>30299</v>
      </c>
      <c r="D20" s="276">
        <v>50502</v>
      </c>
      <c r="E20" s="276" t="s">
        <v>1390</v>
      </c>
      <c r="F20" s="278" t="s">
        <v>1391</v>
      </c>
      <c r="G20" s="279" t="s">
        <v>1381</v>
      </c>
      <c r="H20" s="279" t="s">
        <v>1392</v>
      </c>
      <c r="I20" s="280">
        <f t="shared" si="0"/>
        <v>20</v>
      </c>
      <c r="J20" s="281">
        <v>0</v>
      </c>
      <c r="K20" s="281">
        <v>20</v>
      </c>
      <c r="L20" s="281" t="s">
        <v>1350</v>
      </c>
      <c r="M20" s="281"/>
      <c r="N20" s="282" t="s">
        <v>1352</v>
      </c>
      <c r="O20" s="282" t="s">
        <v>1353</v>
      </c>
      <c r="P20" s="283" t="s">
        <v>1352</v>
      </c>
    </row>
    <row r="21" ht="24" spans="1:16">
      <c r="A21" s="276">
        <v>16</v>
      </c>
      <c r="B21" s="277">
        <v>2070199</v>
      </c>
      <c r="C21" s="276">
        <v>30299</v>
      </c>
      <c r="D21" s="276">
        <v>50502</v>
      </c>
      <c r="E21" s="278" t="s">
        <v>1393</v>
      </c>
      <c r="F21" s="278" t="s">
        <v>1369</v>
      </c>
      <c r="G21" s="279" t="s">
        <v>1381</v>
      </c>
      <c r="H21" s="279" t="s">
        <v>1381</v>
      </c>
      <c r="I21" s="280">
        <f t="shared" si="0"/>
        <v>215</v>
      </c>
      <c r="J21" s="281">
        <v>0</v>
      </c>
      <c r="K21" s="281">
        <v>215</v>
      </c>
      <c r="L21" s="281" t="s">
        <v>1350</v>
      </c>
      <c r="M21" s="282"/>
      <c r="N21" s="282" t="s">
        <v>1352</v>
      </c>
      <c r="O21" s="282" t="s">
        <v>1353</v>
      </c>
      <c r="P21" s="283" t="s">
        <v>1352</v>
      </c>
    </row>
    <row r="22" ht="24" spans="1:16">
      <c r="A22" s="276">
        <v>17</v>
      </c>
      <c r="B22" s="285">
        <v>208</v>
      </c>
      <c r="C22" s="285">
        <v>30305</v>
      </c>
      <c r="D22" s="285">
        <v>50901</v>
      </c>
      <c r="E22" s="286" t="s">
        <v>1394</v>
      </c>
      <c r="F22" s="286" t="s">
        <v>1395</v>
      </c>
      <c r="G22" s="287" t="s">
        <v>1396</v>
      </c>
      <c r="H22" s="287" t="s">
        <v>1396</v>
      </c>
      <c r="I22" s="280">
        <f t="shared" si="0"/>
        <v>16819</v>
      </c>
      <c r="J22" s="288">
        <v>3359.6</v>
      </c>
      <c r="K22" s="288">
        <v>13459.4</v>
      </c>
      <c r="L22" s="281" t="s">
        <v>1350</v>
      </c>
      <c r="M22" s="286" t="s">
        <v>1397</v>
      </c>
      <c r="N22" s="282" t="s">
        <v>1352</v>
      </c>
      <c r="O22" s="289" t="s">
        <v>1398</v>
      </c>
      <c r="P22" s="283" t="s">
        <v>1352</v>
      </c>
    </row>
    <row r="23" ht="120" spans="1:16">
      <c r="A23" s="276">
        <v>18</v>
      </c>
      <c r="B23" s="290">
        <v>2082602</v>
      </c>
      <c r="C23" s="290">
        <v>31302</v>
      </c>
      <c r="D23" s="290">
        <v>51002</v>
      </c>
      <c r="E23" s="290" t="s">
        <v>1399</v>
      </c>
      <c r="F23" s="290" t="s">
        <v>1400</v>
      </c>
      <c r="G23" s="291" t="s">
        <v>1401</v>
      </c>
      <c r="H23" s="291" t="s">
        <v>1402</v>
      </c>
      <c r="I23" s="280">
        <f t="shared" si="0"/>
        <v>34828.44</v>
      </c>
      <c r="J23" s="292">
        <v>2006.4</v>
      </c>
      <c r="K23" s="292">
        <v>32822.04</v>
      </c>
      <c r="L23" s="281" t="s">
        <v>1350</v>
      </c>
      <c r="M23" s="290" t="s">
        <v>1403</v>
      </c>
      <c r="N23" s="282" t="s">
        <v>1352</v>
      </c>
      <c r="O23" s="289" t="s">
        <v>1398</v>
      </c>
      <c r="P23" s="283" t="s">
        <v>1352</v>
      </c>
    </row>
    <row r="24" ht="36" spans="1:16">
      <c r="A24" s="276">
        <v>19</v>
      </c>
      <c r="B24" s="290">
        <v>2082601</v>
      </c>
      <c r="C24" s="290">
        <v>31302</v>
      </c>
      <c r="D24" s="290">
        <v>51002</v>
      </c>
      <c r="E24" s="290" t="s">
        <v>1404</v>
      </c>
      <c r="F24" s="290" t="s">
        <v>1405</v>
      </c>
      <c r="G24" s="291" t="s">
        <v>1401</v>
      </c>
      <c r="H24" s="291" t="s">
        <v>1402</v>
      </c>
      <c r="I24" s="280">
        <f t="shared" si="0"/>
        <v>68</v>
      </c>
      <c r="J24" s="293">
        <v>68</v>
      </c>
      <c r="K24" s="293">
        <v>0</v>
      </c>
      <c r="L24" s="281" t="s">
        <v>1350</v>
      </c>
      <c r="M24" s="290" t="s">
        <v>1406</v>
      </c>
      <c r="N24" s="282" t="s">
        <v>1352</v>
      </c>
      <c r="O24" s="289" t="s">
        <v>1398</v>
      </c>
      <c r="P24" s="283" t="s">
        <v>1352</v>
      </c>
    </row>
    <row r="25" ht="60" spans="1:16">
      <c r="A25" s="276">
        <v>20</v>
      </c>
      <c r="B25" s="290">
        <v>208507</v>
      </c>
      <c r="C25" s="290">
        <v>31302</v>
      </c>
      <c r="D25" s="290">
        <v>51002</v>
      </c>
      <c r="E25" s="290" t="s">
        <v>1407</v>
      </c>
      <c r="F25" s="290" t="s">
        <v>1408</v>
      </c>
      <c r="G25" s="291" t="s">
        <v>1401</v>
      </c>
      <c r="H25" s="291" t="s">
        <v>1402</v>
      </c>
      <c r="I25" s="280">
        <f t="shared" si="0"/>
        <v>29000</v>
      </c>
      <c r="J25" s="293">
        <v>19982</v>
      </c>
      <c r="K25" s="293">
        <v>9018</v>
      </c>
      <c r="L25" s="281" t="s">
        <v>1350</v>
      </c>
      <c r="M25" s="290" t="s">
        <v>1409</v>
      </c>
      <c r="N25" s="282" t="s">
        <v>1352</v>
      </c>
      <c r="O25" s="289" t="s">
        <v>1398</v>
      </c>
      <c r="P25" s="283" t="s">
        <v>1352</v>
      </c>
    </row>
    <row r="26" ht="60" spans="1:16">
      <c r="A26" s="276">
        <v>21</v>
      </c>
      <c r="B26" s="294">
        <v>2082102</v>
      </c>
      <c r="C26" s="294">
        <v>30305</v>
      </c>
      <c r="D26" s="294">
        <v>50901</v>
      </c>
      <c r="E26" s="295" t="s">
        <v>1410</v>
      </c>
      <c r="F26" s="295" t="s">
        <v>1411</v>
      </c>
      <c r="G26" s="287" t="s">
        <v>1396</v>
      </c>
      <c r="H26" s="287" t="s">
        <v>1396</v>
      </c>
      <c r="I26" s="280">
        <f t="shared" si="0"/>
        <v>1059</v>
      </c>
      <c r="J26" s="296">
        <v>1051</v>
      </c>
      <c r="K26" s="296">
        <v>8</v>
      </c>
      <c r="L26" s="281" t="s">
        <v>1350</v>
      </c>
      <c r="M26" s="278"/>
      <c r="N26" s="282" t="s">
        <v>1352</v>
      </c>
      <c r="O26" s="289" t="s">
        <v>1398</v>
      </c>
      <c r="P26" s="283" t="s">
        <v>1352</v>
      </c>
    </row>
    <row r="27" ht="96" spans="1:16">
      <c r="A27" s="276">
        <v>22</v>
      </c>
      <c r="B27" s="297">
        <v>2080799</v>
      </c>
      <c r="C27" s="276">
        <v>30399</v>
      </c>
      <c r="D27" s="276">
        <v>50999</v>
      </c>
      <c r="E27" s="278" t="s">
        <v>1412</v>
      </c>
      <c r="F27" s="278" t="s">
        <v>1413</v>
      </c>
      <c r="G27" s="291" t="s">
        <v>1401</v>
      </c>
      <c r="H27" s="291" t="s">
        <v>1414</v>
      </c>
      <c r="I27" s="280">
        <f t="shared" si="0"/>
        <v>2594</v>
      </c>
      <c r="J27" s="281">
        <v>200</v>
      </c>
      <c r="K27" s="281">
        <v>2394</v>
      </c>
      <c r="L27" s="281" t="s">
        <v>1350</v>
      </c>
      <c r="M27" s="282" t="s">
        <v>1415</v>
      </c>
      <c r="N27" s="282" t="s">
        <v>1352</v>
      </c>
      <c r="O27" s="289" t="s">
        <v>1398</v>
      </c>
      <c r="P27" s="283" t="s">
        <v>1352</v>
      </c>
    </row>
    <row r="28" ht="72" spans="1:16">
      <c r="A28" s="276">
        <v>23</v>
      </c>
      <c r="B28" s="297">
        <v>2080899</v>
      </c>
      <c r="C28" s="276">
        <v>30399</v>
      </c>
      <c r="D28" s="276">
        <v>50999</v>
      </c>
      <c r="E28" s="298" t="s">
        <v>1416</v>
      </c>
      <c r="F28" s="299" t="s">
        <v>1417</v>
      </c>
      <c r="G28" s="279" t="s">
        <v>1418</v>
      </c>
      <c r="H28" s="279" t="s">
        <v>1418</v>
      </c>
      <c r="I28" s="280">
        <f t="shared" si="0"/>
        <v>5996</v>
      </c>
      <c r="J28" s="300">
        <v>200</v>
      </c>
      <c r="K28" s="301">
        <v>5796</v>
      </c>
      <c r="L28" s="281" t="s">
        <v>1350</v>
      </c>
      <c r="M28" s="282" t="s">
        <v>1419</v>
      </c>
      <c r="N28" s="282" t="s">
        <v>1352</v>
      </c>
      <c r="O28" s="289" t="s">
        <v>1398</v>
      </c>
      <c r="P28" s="283" t="s">
        <v>1352</v>
      </c>
    </row>
    <row r="29" ht="96" spans="1:16">
      <c r="A29" s="276">
        <v>24</v>
      </c>
      <c r="B29" s="297">
        <v>2080805</v>
      </c>
      <c r="C29" s="276">
        <v>30399</v>
      </c>
      <c r="D29" s="276">
        <v>50999</v>
      </c>
      <c r="E29" s="298" t="s">
        <v>1420</v>
      </c>
      <c r="F29" s="278" t="s">
        <v>1421</v>
      </c>
      <c r="G29" s="279" t="s">
        <v>1418</v>
      </c>
      <c r="H29" s="279" t="s">
        <v>1418</v>
      </c>
      <c r="I29" s="280">
        <f t="shared" si="0"/>
        <v>693</v>
      </c>
      <c r="J29" s="288">
        <v>288</v>
      </c>
      <c r="K29" s="300">
        <v>405</v>
      </c>
      <c r="L29" s="281" t="s">
        <v>1350</v>
      </c>
      <c r="M29" s="278" t="s">
        <v>1422</v>
      </c>
      <c r="N29" s="282" t="s">
        <v>1352</v>
      </c>
      <c r="O29" s="289" t="s">
        <v>1398</v>
      </c>
      <c r="P29" s="283" t="s">
        <v>1352</v>
      </c>
    </row>
    <row r="30" ht="60" spans="1:16">
      <c r="A30" s="276">
        <v>25</v>
      </c>
      <c r="B30" s="302">
        <v>2080999</v>
      </c>
      <c r="C30" s="302">
        <v>30399</v>
      </c>
      <c r="D30" s="302">
        <v>50999</v>
      </c>
      <c r="E30" s="303" t="s">
        <v>1423</v>
      </c>
      <c r="F30" s="303" t="s">
        <v>1424</v>
      </c>
      <c r="G30" s="279" t="s">
        <v>1418</v>
      </c>
      <c r="H30" s="279" t="s">
        <v>1418</v>
      </c>
      <c r="I30" s="280">
        <f t="shared" si="0"/>
        <v>488</v>
      </c>
      <c r="J30" s="300">
        <v>300</v>
      </c>
      <c r="K30" s="300">
        <v>188</v>
      </c>
      <c r="L30" s="281" t="s">
        <v>1350</v>
      </c>
      <c r="M30" s="304" t="s">
        <v>1425</v>
      </c>
      <c r="N30" s="282" t="s">
        <v>1352</v>
      </c>
      <c r="O30" s="289" t="s">
        <v>1398</v>
      </c>
      <c r="P30" s="283" t="s">
        <v>1352</v>
      </c>
    </row>
    <row r="31" ht="96" spans="1:16">
      <c r="A31" s="276">
        <v>26</v>
      </c>
      <c r="B31" s="302">
        <v>2080999</v>
      </c>
      <c r="C31" s="302">
        <v>30399</v>
      </c>
      <c r="D31" s="302">
        <v>50999</v>
      </c>
      <c r="E31" s="303" t="s">
        <v>1426</v>
      </c>
      <c r="F31" s="303" t="s">
        <v>1427</v>
      </c>
      <c r="G31" s="279" t="s">
        <v>1418</v>
      </c>
      <c r="H31" s="279" t="s">
        <v>1418</v>
      </c>
      <c r="I31" s="280">
        <f t="shared" si="0"/>
        <v>30</v>
      </c>
      <c r="J31" s="305">
        <v>30</v>
      </c>
      <c r="K31" s="300">
        <v>0</v>
      </c>
      <c r="L31" s="281" t="s">
        <v>1350</v>
      </c>
      <c r="M31" s="306" t="s">
        <v>1428</v>
      </c>
      <c r="N31" s="282" t="s">
        <v>1352</v>
      </c>
      <c r="O31" s="289" t="s">
        <v>1398</v>
      </c>
      <c r="P31" s="283" t="s">
        <v>1352</v>
      </c>
    </row>
    <row r="32" ht="84" spans="1:16">
      <c r="A32" s="276">
        <v>27</v>
      </c>
      <c r="B32" s="302">
        <v>2080999</v>
      </c>
      <c r="C32" s="302">
        <v>30305</v>
      </c>
      <c r="D32" s="302">
        <v>50901</v>
      </c>
      <c r="E32" s="303" t="s">
        <v>1429</v>
      </c>
      <c r="F32" s="303" t="s">
        <v>1427</v>
      </c>
      <c r="G32" s="279" t="s">
        <v>1418</v>
      </c>
      <c r="H32" s="279" t="s">
        <v>1418</v>
      </c>
      <c r="I32" s="280">
        <f t="shared" si="0"/>
        <v>30</v>
      </c>
      <c r="J32" s="305">
        <v>30</v>
      </c>
      <c r="K32" s="300">
        <v>0</v>
      </c>
      <c r="L32" s="281" t="s">
        <v>1350</v>
      </c>
      <c r="M32" s="306" t="s">
        <v>1430</v>
      </c>
      <c r="N32" s="282" t="s">
        <v>1352</v>
      </c>
      <c r="O32" s="289" t="s">
        <v>1398</v>
      </c>
      <c r="P32" s="283" t="s">
        <v>1352</v>
      </c>
    </row>
    <row r="33" ht="120" spans="1:16">
      <c r="A33" s="276">
        <v>28</v>
      </c>
      <c r="B33" s="299">
        <v>2101299</v>
      </c>
      <c r="C33" s="299">
        <v>30307</v>
      </c>
      <c r="D33" s="299">
        <v>50901</v>
      </c>
      <c r="E33" s="299" t="s">
        <v>1431</v>
      </c>
      <c r="F33" s="278" t="s">
        <v>1432</v>
      </c>
      <c r="G33" s="279" t="s">
        <v>1433</v>
      </c>
      <c r="H33" s="279" t="s">
        <v>1433</v>
      </c>
      <c r="I33" s="280">
        <f t="shared" si="0"/>
        <v>52220</v>
      </c>
      <c r="J33" s="281">
        <v>4177.6</v>
      </c>
      <c r="K33" s="281">
        <v>48042.4</v>
      </c>
      <c r="L33" s="281" t="s">
        <v>1350</v>
      </c>
      <c r="M33" s="278" t="s">
        <v>1434</v>
      </c>
      <c r="N33" s="282" t="s">
        <v>1352</v>
      </c>
      <c r="O33" s="289" t="s">
        <v>1398</v>
      </c>
      <c r="P33" s="283" t="s">
        <v>1352</v>
      </c>
    </row>
    <row r="34" ht="72" spans="1:16">
      <c r="A34" s="276">
        <v>29</v>
      </c>
      <c r="B34" s="307">
        <v>2100408</v>
      </c>
      <c r="C34" s="307">
        <v>302</v>
      </c>
      <c r="D34" s="307">
        <v>502</v>
      </c>
      <c r="E34" s="307" t="s">
        <v>1435</v>
      </c>
      <c r="F34" s="307" t="s">
        <v>1436</v>
      </c>
      <c r="G34" s="291" t="s">
        <v>1437</v>
      </c>
      <c r="H34" s="291" t="s">
        <v>1438</v>
      </c>
      <c r="I34" s="280">
        <f t="shared" si="0"/>
        <v>7385.4</v>
      </c>
      <c r="J34" s="301">
        <v>738.54</v>
      </c>
      <c r="K34" s="301">
        <v>6646.86</v>
      </c>
      <c r="L34" s="281" t="s">
        <v>1350</v>
      </c>
      <c r="M34" s="299" t="s">
        <v>1439</v>
      </c>
      <c r="N34" s="282" t="s">
        <v>1352</v>
      </c>
      <c r="O34" s="289" t="s">
        <v>1398</v>
      </c>
      <c r="P34" s="283" t="s">
        <v>1352</v>
      </c>
    </row>
    <row r="35" ht="72" spans="1:16">
      <c r="A35" s="276">
        <v>30</v>
      </c>
      <c r="B35" s="307">
        <v>2100717</v>
      </c>
      <c r="C35" s="307">
        <v>303</v>
      </c>
      <c r="D35" s="307">
        <v>509</v>
      </c>
      <c r="E35" s="307" t="s">
        <v>1440</v>
      </c>
      <c r="F35" s="307" t="s">
        <v>1441</v>
      </c>
      <c r="G35" s="291" t="s">
        <v>1437</v>
      </c>
      <c r="H35" s="291" t="s">
        <v>1437</v>
      </c>
      <c r="I35" s="280">
        <f t="shared" si="0"/>
        <v>3202.89</v>
      </c>
      <c r="J35" s="300">
        <v>702.89</v>
      </c>
      <c r="K35" s="300">
        <v>2500</v>
      </c>
      <c r="L35" s="281" t="s">
        <v>1350</v>
      </c>
      <c r="M35" s="307" t="s">
        <v>1442</v>
      </c>
      <c r="N35" s="282" t="s">
        <v>1352</v>
      </c>
      <c r="O35" s="289" t="s">
        <v>1398</v>
      </c>
      <c r="P35" s="283" t="s">
        <v>1352</v>
      </c>
    </row>
    <row r="36" ht="180" spans="1:16">
      <c r="A36" s="276">
        <v>31</v>
      </c>
      <c r="B36" s="298">
        <v>2089999</v>
      </c>
      <c r="C36" s="298">
        <v>30399</v>
      </c>
      <c r="D36" s="298">
        <v>50999</v>
      </c>
      <c r="E36" s="290" t="s">
        <v>1443</v>
      </c>
      <c r="F36" s="290" t="s">
        <v>1444</v>
      </c>
      <c r="G36" s="291" t="s">
        <v>1401</v>
      </c>
      <c r="H36" s="291" t="s">
        <v>1402</v>
      </c>
      <c r="I36" s="280">
        <f t="shared" si="0"/>
        <v>1057</v>
      </c>
      <c r="J36" s="293">
        <v>757</v>
      </c>
      <c r="K36" s="293">
        <v>300</v>
      </c>
      <c r="L36" s="281" t="s">
        <v>1350</v>
      </c>
      <c r="M36" s="290" t="s">
        <v>1445</v>
      </c>
      <c r="N36" s="282" t="s">
        <v>1352</v>
      </c>
      <c r="O36" s="289" t="s">
        <v>1398</v>
      </c>
      <c r="P36" s="283" t="s">
        <v>1352</v>
      </c>
    </row>
    <row r="37" ht="24" spans="1:16">
      <c r="A37" s="276">
        <v>32</v>
      </c>
      <c r="B37" s="299">
        <v>2101399</v>
      </c>
      <c r="C37" s="299">
        <v>303</v>
      </c>
      <c r="D37" s="299">
        <v>50901</v>
      </c>
      <c r="E37" s="299" t="s">
        <v>1446</v>
      </c>
      <c r="F37" s="299" t="s">
        <v>1447</v>
      </c>
      <c r="G37" s="279" t="s">
        <v>1433</v>
      </c>
      <c r="H37" s="279" t="s">
        <v>1433</v>
      </c>
      <c r="I37" s="280">
        <f t="shared" si="0"/>
        <v>2700</v>
      </c>
      <c r="J37" s="281">
        <v>100</v>
      </c>
      <c r="K37" s="281">
        <v>2600</v>
      </c>
      <c r="L37" s="281" t="s">
        <v>1350</v>
      </c>
      <c r="M37" s="278" t="s">
        <v>1448</v>
      </c>
      <c r="N37" s="282" t="s">
        <v>1352</v>
      </c>
      <c r="O37" s="289" t="s">
        <v>1398</v>
      </c>
      <c r="P37" s="283" t="s">
        <v>1352</v>
      </c>
    </row>
    <row r="38" ht="120" spans="1:16">
      <c r="A38" s="276">
        <v>33</v>
      </c>
      <c r="B38" s="277">
        <v>2130705</v>
      </c>
      <c r="C38" s="276">
        <v>30305</v>
      </c>
      <c r="D38" s="276">
        <v>50901</v>
      </c>
      <c r="E38" s="278" t="s">
        <v>1449</v>
      </c>
      <c r="F38" s="278" t="s">
        <v>1450</v>
      </c>
      <c r="G38" s="279" t="s">
        <v>1451</v>
      </c>
      <c r="H38" s="279" t="s">
        <v>1451</v>
      </c>
      <c r="I38" s="280">
        <f t="shared" si="0"/>
        <v>11413</v>
      </c>
      <c r="J38" s="283">
        <v>11413</v>
      </c>
      <c r="K38" s="308">
        <v>0</v>
      </c>
      <c r="L38" s="281" t="s">
        <v>1350</v>
      </c>
      <c r="M38" s="282" t="s">
        <v>1452</v>
      </c>
      <c r="N38" s="282" t="s">
        <v>1352</v>
      </c>
      <c r="O38" s="282" t="s">
        <v>1453</v>
      </c>
      <c r="P38" s="283" t="s">
        <v>1352</v>
      </c>
    </row>
    <row r="39" ht="36" spans="1:16">
      <c r="A39" s="276">
        <v>34</v>
      </c>
      <c r="B39" s="277">
        <v>2050299</v>
      </c>
      <c r="C39" s="276">
        <v>31099</v>
      </c>
      <c r="D39" s="276">
        <v>50601</v>
      </c>
      <c r="E39" s="278" t="s">
        <v>1454</v>
      </c>
      <c r="F39" s="284" t="s">
        <v>1361</v>
      </c>
      <c r="G39" s="279" t="s">
        <v>1349</v>
      </c>
      <c r="H39" s="279" t="s">
        <v>1349</v>
      </c>
      <c r="I39" s="280">
        <f t="shared" si="0"/>
        <v>3225.75</v>
      </c>
      <c r="J39" s="280">
        <v>258.06</v>
      </c>
      <c r="K39" s="280">
        <v>2967.69</v>
      </c>
      <c r="L39" s="281" t="s">
        <v>1350</v>
      </c>
      <c r="M39" s="282" t="s">
        <v>1455</v>
      </c>
      <c r="N39" s="282" t="s">
        <v>1352</v>
      </c>
      <c r="O39" s="282" t="s">
        <v>1353</v>
      </c>
      <c r="P39" s="283" t="s">
        <v>1352</v>
      </c>
    </row>
    <row r="40" ht="24" spans="1:16">
      <c r="A40" s="276">
        <v>35</v>
      </c>
      <c r="B40" s="277">
        <v>2050204</v>
      </c>
      <c r="C40" s="276">
        <v>302</v>
      </c>
      <c r="D40" s="276">
        <v>50502</v>
      </c>
      <c r="E40" s="278" t="s">
        <v>1456</v>
      </c>
      <c r="F40" s="278" t="s">
        <v>1457</v>
      </c>
      <c r="G40" s="279" t="s">
        <v>1349</v>
      </c>
      <c r="H40" s="279" t="s">
        <v>1349</v>
      </c>
      <c r="I40" s="280">
        <f t="shared" si="0"/>
        <v>1200</v>
      </c>
      <c r="J40" s="280">
        <v>240</v>
      </c>
      <c r="K40" s="280">
        <v>960</v>
      </c>
      <c r="L40" s="281" t="s">
        <v>1350</v>
      </c>
      <c r="M40" s="282" t="s">
        <v>1458</v>
      </c>
      <c r="N40" s="282" t="s">
        <v>1352</v>
      </c>
      <c r="O40" s="282" t="s">
        <v>1353</v>
      </c>
      <c r="P40" s="283" t="s">
        <v>1352</v>
      </c>
    </row>
    <row r="41" ht="24" spans="1:16">
      <c r="A41" s="276">
        <v>36</v>
      </c>
      <c r="B41" s="277">
        <v>2050299</v>
      </c>
      <c r="C41" s="276">
        <v>310</v>
      </c>
      <c r="D41" s="276">
        <v>50601</v>
      </c>
      <c r="E41" s="278" t="s">
        <v>1459</v>
      </c>
      <c r="F41" s="278" t="s">
        <v>1460</v>
      </c>
      <c r="G41" s="279" t="s">
        <v>1349</v>
      </c>
      <c r="H41" s="279" t="s">
        <v>1371</v>
      </c>
      <c r="I41" s="280">
        <f t="shared" si="0"/>
        <v>75</v>
      </c>
      <c r="J41" s="282">
        <v>75</v>
      </c>
      <c r="K41" s="280">
        <v>0</v>
      </c>
      <c r="L41" s="281" t="s">
        <v>1350</v>
      </c>
      <c r="M41" s="282" t="s">
        <v>1461</v>
      </c>
      <c r="N41" s="282" t="s">
        <v>1352</v>
      </c>
      <c r="O41" s="282" t="s">
        <v>1353</v>
      </c>
      <c r="P41" s="283" t="s">
        <v>1352</v>
      </c>
    </row>
    <row r="42" ht="24" spans="1:16">
      <c r="A42" s="276">
        <v>37</v>
      </c>
      <c r="B42" s="277">
        <v>2050302</v>
      </c>
      <c r="C42" s="276">
        <v>31099</v>
      </c>
      <c r="D42" s="276">
        <v>50601</v>
      </c>
      <c r="E42" s="278" t="s">
        <v>1462</v>
      </c>
      <c r="F42" s="278" t="s">
        <v>1463</v>
      </c>
      <c r="G42" s="279" t="s">
        <v>1349</v>
      </c>
      <c r="H42" s="279" t="s">
        <v>1371</v>
      </c>
      <c r="I42" s="280">
        <f t="shared" si="0"/>
        <v>2700</v>
      </c>
      <c r="J42" s="281">
        <v>0</v>
      </c>
      <c r="K42" s="280">
        <v>2700</v>
      </c>
      <c r="L42" s="281" t="s">
        <v>1350</v>
      </c>
      <c r="M42" s="282" t="s">
        <v>1376</v>
      </c>
      <c r="N42" s="282" t="s">
        <v>1352</v>
      </c>
      <c r="O42" s="282" t="s">
        <v>1353</v>
      </c>
      <c r="P42" s="283" t="s">
        <v>1352</v>
      </c>
    </row>
    <row r="43" ht="36" spans="1:16">
      <c r="A43" s="276">
        <v>38</v>
      </c>
      <c r="B43" s="277">
        <v>2050101</v>
      </c>
      <c r="C43" s="276">
        <v>30102</v>
      </c>
      <c r="D43" s="276">
        <v>50501</v>
      </c>
      <c r="E43" s="278" t="s">
        <v>1464</v>
      </c>
      <c r="F43" s="278" t="s">
        <v>1465</v>
      </c>
      <c r="G43" s="279" t="s">
        <v>1349</v>
      </c>
      <c r="H43" s="279" t="s">
        <v>1349</v>
      </c>
      <c r="I43" s="280">
        <f t="shared" si="0"/>
        <v>2581.2</v>
      </c>
      <c r="J43" s="280">
        <v>516.24</v>
      </c>
      <c r="K43" s="280">
        <v>2064.96</v>
      </c>
      <c r="L43" s="281" t="s">
        <v>1350</v>
      </c>
      <c r="M43" s="282" t="s">
        <v>1466</v>
      </c>
      <c r="N43" s="282" t="s">
        <v>1352</v>
      </c>
      <c r="O43" s="282" t="s">
        <v>1353</v>
      </c>
      <c r="P43" s="283" t="s">
        <v>1352</v>
      </c>
    </row>
    <row r="44" ht="24" spans="1:16">
      <c r="A44" s="276">
        <v>39</v>
      </c>
      <c r="B44" s="309">
        <v>2081199</v>
      </c>
      <c r="C44" s="299">
        <v>30299</v>
      </c>
      <c r="D44" s="299">
        <v>50299</v>
      </c>
      <c r="E44" s="299" t="s">
        <v>1467</v>
      </c>
      <c r="F44" s="299"/>
      <c r="G44" s="299" t="s">
        <v>1468</v>
      </c>
      <c r="H44" s="299" t="s">
        <v>1468</v>
      </c>
      <c r="I44" s="280">
        <f t="shared" si="0"/>
        <v>180</v>
      </c>
      <c r="J44" s="281">
        <v>0</v>
      </c>
      <c r="K44" s="299">
        <v>180</v>
      </c>
      <c r="L44" s="299" t="s">
        <v>1350</v>
      </c>
      <c r="M44" s="299" t="s">
        <v>1469</v>
      </c>
      <c r="N44" s="282" t="s">
        <v>1352</v>
      </c>
      <c r="O44" s="289" t="s">
        <v>1398</v>
      </c>
      <c r="P44" s="283" t="s">
        <v>1352</v>
      </c>
    </row>
    <row r="45" ht="36" spans="1:16">
      <c r="A45" s="276">
        <v>40</v>
      </c>
      <c r="B45" s="277">
        <v>2130705</v>
      </c>
      <c r="C45" s="276">
        <v>30399</v>
      </c>
      <c r="D45" s="276">
        <v>50999</v>
      </c>
      <c r="E45" s="284" t="s">
        <v>1470</v>
      </c>
      <c r="F45" s="278" t="s">
        <v>1471</v>
      </c>
      <c r="G45" s="279" t="s">
        <v>1451</v>
      </c>
      <c r="H45" s="279" t="s">
        <v>1451</v>
      </c>
      <c r="I45" s="280">
        <f t="shared" si="0"/>
        <v>74.4</v>
      </c>
      <c r="J45" s="281">
        <v>74.4</v>
      </c>
      <c r="K45" s="281">
        <v>0</v>
      </c>
      <c r="L45" s="281" t="s">
        <v>1350</v>
      </c>
      <c r="M45" s="282" t="s">
        <v>1472</v>
      </c>
      <c r="N45" s="282" t="s">
        <v>1352</v>
      </c>
      <c r="O45" s="282" t="s">
        <v>1453</v>
      </c>
      <c r="P45" s="283" t="s">
        <v>1352</v>
      </c>
    </row>
    <row r="46" ht="36" spans="1:16">
      <c r="A46" s="276">
        <v>41</v>
      </c>
      <c r="B46" s="277">
        <v>2050202</v>
      </c>
      <c r="C46" s="276">
        <v>30305</v>
      </c>
      <c r="D46" s="276">
        <v>50905</v>
      </c>
      <c r="E46" s="278" t="s">
        <v>1473</v>
      </c>
      <c r="F46" s="278" t="s">
        <v>1474</v>
      </c>
      <c r="G46" s="279" t="s">
        <v>1349</v>
      </c>
      <c r="H46" s="279" t="s">
        <v>1349</v>
      </c>
      <c r="I46" s="280">
        <f t="shared" si="0"/>
        <v>652</v>
      </c>
      <c r="J46" s="280">
        <v>652</v>
      </c>
      <c r="K46" s="280">
        <v>0</v>
      </c>
      <c r="L46" s="281" t="s">
        <v>1350</v>
      </c>
      <c r="M46" s="282" t="s">
        <v>1475</v>
      </c>
      <c r="N46" s="282" t="s">
        <v>1352</v>
      </c>
      <c r="O46" s="282" t="s">
        <v>1353</v>
      </c>
      <c r="P46" s="283" t="s">
        <v>1352</v>
      </c>
    </row>
    <row r="47" ht="144" spans="1:16">
      <c r="A47" s="276">
        <v>42</v>
      </c>
      <c r="B47" s="290">
        <v>2100102</v>
      </c>
      <c r="C47" s="290">
        <v>30305</v>
      </c>
      <c r="D47" s="290">
        <v>50901</v>
      </c>
      <c r="E47" s="290" t="s">
        <v>1476</v>
      </c>
      <c r="F47" s="290" t="s">
        <v>1477</v>
      </c>
      <c r="G47" s="291" t="s">
        <v>1401</v>
      </c>
      <c r="H47" s="291" t="s">
        <v>1402</v>
      </c>
      <c r="I47" s="280">
        <f t="shared" si="0"/>
        <v>380</v>
      </c>
      <c r="J47" s="293">
        <v>380</v>
      </c>
      <c r="K47" s="293">
        <v>0</v>
      </c>
      <c r="L47" s="281" t="s">
        <v>1350</v>
      </c>
      <c r="M47" s="290" t="s">
        <v>1478</v>
      </c>
      <c r="N47" s="282" t="s">
        <v>1352</v>
      </c>
      <c r="O47" s="289" t="s">
        <v>1398</v>
      </c>
      <c r="P47" s="283" t="s">
        <v>1352</v>
      </c>
    </row>
    <row r="48" ht="48" spans="1:16">
      <c r="A48" s="276">
        <v>43</v>
      </c>
      <c r="B48" s="310">
        <v>2013399</v>
      </c>
      <c r="C48" s="310">
        <v>30399</v>
      </c>
      <c r="D48" s="310">
        <v>50999</v>
      </c>
      <c r="E48" s="311" t="s">
        <v>1479</v>
      </c>
      <c r="F48" s="311" t="s">
        <v>1480</v>
      </c>
      <c r="G48" s="312" t="s">
        <v>1481</v>
      </c>
      <c r="H48" s="312" t="s">
        <v>1481</v>
      </c>
      <c r="I48" s="280">
        <f t="shared" si="0"/>
        <v>27.22</v>
      </c>
      <c r="J48" s="313">
        <v>27.22</v>
      </c>
      <c r="K48" s="314">
        <v>0</v>
      </c>
      <c r="L48" s="281" t="s">
        <v>1350</v>
      </c>
      <c r="M48" s="311" t="s">
        <v>1482</v>
      </c>
      <c r="N48" s="282" t="s">
        <v>1352</v>
      </c>
      <c r="O48" s="282" t="s">
        <v>1353</v>
      </c>
      <c r="P48" s="283" t="s">
        <v>1352</v>
      </c>
    </row>
    <row r="49" ht="96" spans="1:16">
      <c r="A49" s="276">
        <v>44</v>
      </c>
      <c r="B49" s="307">
        <v>2100499</v>
      </c>
      <c r="C49" s="307">
        <v>302</v>
      </c>
      <c r="D49" s="307">
        <v>502</v>
      </c>
      <c r="E49" s="307" t="s">
        <v>1483</v>
      </c>
      <c r="F49" s="307" t="s">
        <v>1484</v>
      </c>
      <c r="G49" s="291" t="s">
        <v>1437</v>
      </c>
      <c r="H49" s="291" t="s">
        <v>1438</v>
      </c>
      <c r="I49" s="280">
        <f t="shared" si="0"/>
        <v>277.56</v>
      </c>
      <c r="J49" s="301">
        <v>83.26</v>
      </c>
      <c r="K49" s="301">
        <v>194.3</v>
      </c>
      <c r="L49" s="281" t="s">
        <v>1350</v>
      </c>
      <c r="M49" s="299" t="s">
        <v>1485</v>
      </c>
      <c r="N49" s="282" t="s">
        <v>1352</v>
      </c>
      <c r="O49" s="289" t="s">
        <v>1398</v>
      </c>
      <c r="P49" s="283" t="s">
        <v>1352</v>
      </c>
    </row>
    <row r="50" ht="72" spans="1:16">
      <c r="A50" s="276">
        <v>45</v>
      </c>
      <c r="B50" s="307">
        <v>2100499</v>
      </c>
      <c r="C50" s="307">
        <v>30399</v>
      </c>
      <c r="D50" s="307">
        <v>50999</v>
      </c>
      <c r="E50" s="307" t="s">
        <v>1486</v>
      </c>
      <c r="F50" s="307" t="s">
        <v>1487</v>
      </c>
      <c r="G50" s="315" t="s">
        <v>1437</v>
      </c>
      <c r="H50" s="315" t="s">
        <v>1488</v>
      </c>
      <c r="I50" s="280">
        <f t="shared" si="0"/>
        <v>57</v>
      </c>
      <c r="J50" s="281">
        <v>24</v>
      </c>
      <c r="K50" s="281">
        <v>33</v>
      </c>
      <c r="L50" s="281" t="s">
        <v>1350</v>
      </c>
      <c r="M50" s="307" t="s">
        <v>1489</v>
      </c>
      <c r="N50" s="282" t="s">
        <v>1352</v>
      </c>
      <c r="O50" s="289" t="s">
        <v>1398</v>
      </c>
      <c r="P50" s="283" t="s">
        <v>1352</v>
      </c>
    </row>
    <row r="51" ht="72" spans="1:16">
      <c r="A51" s="276">
        <v>46</v>
      </c>
      <c r="B51" s="307">
        <v>2100499</v>
      </c>
      <c r="C51" s="307">
        <v>30399</v>
      </c>
      <c r="D51" s="307">
        <v>50999</v>
      </c>
      <c r="E51" s="307" t="s">
        <v>1490</v>
      </c>
      <c r="F51" s="307" t="s">
        <v>1491</v>
      </c>
      <c r="G51" s="315" t="s">
        <v>1437</v>
      </c>
      <c r="H51" s="315" t="s">
        <v>1488</v>
      </c>
      <c r="I51" s="280">
        <f t="shared" si="0"/>
        <v>105.5</v>
      </c>
      <c r="J51" s="301">
        <v>22</v>
      </c>
      <c r="K51" s="301">
        <v>83.5</v>
      </c>
      <c r="L51" s="281" t="s">
        <v>1350</v>
      </c>
      <c r="M51" s="316" t="s">
        <v>1492</v>
      </c>
      <c r="N51" s="282" t="s">
        <v>1352</v>
      </c>
      <c r="O51" s="289" t="s">
        <v>1398</v>
      </c>
      <c r="P51" s="283" t="s">
        <v>1352</v>
      </c>
    </row>
    <row r="52" ht="72" spans="1:16">
      <c r="A52" s="276">
        <v>47</v>
      </c>
      <c r="B52" s="307">
        <v>2100499</v>
      </c>
      <c r="C52" s="307">
        <v>30299</v>
      </c>
      <c r="D52" s="307">
        <v>50502</v>
      </c>
      <c r="E52" s="307" t="s">
        <v>1493</v>
      </c>
      <c r="F52" s="307" t="s">
        <v>1494</v>
      </c>
      <c r="G52" s="315" t="s">
        <v>1437</v>
      </c>
      <c r="H52" s="315" t="s">
        <v>1488</v>
      </c>
      <c r="I52" s="280">
        <f t="shared" si="0"/>
        <v>146.3</v>
      </c>
      <c r="J52" s="300">
        <v>84</v>
      </c>
      <c r="K52" s="300">
        <v>62.3</v>
      </c>
      <c r="L52" s="281" t="s">
        <v>1350</v>
      </c>
      <c r="M52" s="307" t="s">
        <v>1495</v>
      </c>
      <c r="N52" s="282" t="s">
        <v>1352</v>
      </c>
      <c r="O52" s="289" t="s">
        <v>1398</v>
      </c>
      <c r="P52" s="283" t="s">
        <v>1352</v>
      </c>
    </row>
    <row r="53" ht="24" spans="1:16">
      <c r="A53" s="276">
        <v>48</v>
      </c>
      <c r="B53" s="317" t="s">
        <v>1496</v>
      </c>
      <c r="C53" s="318">
        <v>30299</v>
      </c>
      <c r="D53" s="318">
        <v>50299</v>
      </c>
      <c r="E53" s="278" t="s">
        <v>1497</v>
      </c>
      <c r="F53" s="278" t="s">
        <v>1498</v>
      </c>
      <c r="G53" s="319" t="s">
        <v>420</v>
      </c>
      <c r="H53" s="319" t="s">
        <v>420</v>
      </c>
      <c r="I53" s="280">
        <f t="shared" si="0"/>
        <v>1594</v>
      </c>
      <c r="J53" s="280">
        <v>0</v>
      </c>
      <c r="K53" s="278">
        <v>1594</v>
      </c>
      <c r="L53" s="281" t="s">
        <v>1350</v>
      </c>
      <c r="M53" s="278" t="s">
        <v>1499</v>
      </c>
      <c r="N53" s="282" t="s">
        <v>1352</v>
      </c>
      <c r="O53" s="320" t="s">
        <v>1500</v>
      </c>
      <c r="P53" s="283" t="s">
        <v>1352</v>
      </c>
    </row>
    <row r="54" ht="24" spans="1:16">
      <c r="A54" s="276">
        <v>49</v>
      </c>
      <c r="B54" s="321">
        <v>2110401</v>
      </c>
      <c r="C54" s="318">
        <v>30299</v>
      </c>
      <c r="D54" s="318">
        <v>50299</v>
      </c>
      <c r="E54" s="284" t="s">
        <v>1501</v>
      </c>
      <c r="F54" s="284" t="s">
        <v>1502</v>
      </c>
      <c r="G54" s="319" t="s">
        <v>420</v>
      </c>
      <c r="H54" s="319" t="s">
        <v>420</v>
      </c>
      <c r="I54" s="280">
        <f t="shared" si="0"/>
        <v>885</v>
      </c>
      <c r="J54" s="280">
        <v>0</v>
      </c>
      <c r="K54" s="322">
        <v>885</v>
      </c>
      <c r="L54" s="281" t="s">
        <v>1350</v>
      </c>
      <c r="M54" s="284"/>
      <c r="N54" s="282" t="s">
        <v>1352</v>
      </c>
      <c r="O54" s="320" t="s">
        <v>1500</v>
      </c>
      <c r="P54" s="283" t="s">
        <v>1352</v>
      </c>
    </row>
    <row r="55" ht="48" spans="1:16">
      <c r="A55" s="276">
        <v>50</v>
      </c>
      <c r="B55" s="320">
        <v>2130122</v>
      </c>
      <c r="C55" s="320">
        <v>30399</v>
      </c>
      <c r="D55" s="320">
        <v>50999</v>
      </c>
      <c r="E55" s="320" t="s">
        <v>1503</v>
      </c>
      <c r="F55" s="320" t="s">
        <v>1504</v>
      </c>
      <c r="G55" s="323" t="s">
        <v>1505</v>
      </c>
      <c r="H55" s="323" t="s">
        <v>1505</v>
      </c>
      <c r="I55" s="280">
        <f t="shared" si="0"/>
        <v>6949</v>
      </c>
      <c r="J55" s="308">
        <v>0</v>
      </c>
      <c r="K55" s="308">
        <v>6949</v>
      </c>
      <c r="L55" s="281" t="s">
        <v>1350</v>
      </c>
      <c r="M55" s="320" t="s">
        <v>1506</v>
      </c>
      <c r="N55" s="282" t="s">
        <v>1352</v>
      </c>
      <c r="O55" s="320" t="s">
        <v>1507</v>
      </c>
      <c r="P55" s="283" t="s">
        <v>1352</v>
      </c>
    </row>
    <row r="56" ht="48" spans="1:16">
      <c r="A56" s="276">
        <v>51</v>
      </c>
      <c r="B56" s="324" t="s">
        <v>1508</v>
      </c>
      <c r="C56" s="282" t="s">
        <v>1509</v>
      </c>
      <c r="D56" s="282" t="s">
        <v>1510</v>
      </c>
      <c r="E56" s="325" t="s">
        <v>1511</v>
      </c>
      <c r="F56" s="326" t="s">
        <v>1512</v>
      </c>
      <c r="G56" s="279" t="s">
        <v>1505</v>
      </c>
      <c r="H56" s="279" t="s">
        <v>1513</v>
      </c>
      <c r="I56" s="280">
        <f t="shared" si="0"/>
        <v>1268.8</v>
      </c>
      <c r="J56" s="281">
        <v>0</v>
      </c>
      <c r="K56" s="281">
        <v>1268.8</v>
      </c>
      <c r="L56" s="281" t="s">
        <v>1350</v>
      </c>
      <c r="M56" s="278"/>
      <c r="N56" s="282" t="s">
        <v>1352</v>
      </c>
      <c r="O56" s="320" t="s">
        <v>1507</v>
      </c>
      <c r="P56" s="283" t="s">
        <v>1352</v>
      </c>
    </row>
    <row r="57" ht="72" spans="1:16">
      <c r="A57" s="276">
        <v>52</v>
      </c>
      <c r="B57" s="320">
        <v>2130999</v>
      </c>
      <c r="C57" s="320">
        <v>30310</v>
      </c>
      <c r="D57" s="320">
        <v>50903</v>
      </c>
      <c r="E57" s="320" t="s">
        <v>1514</v>
      </c>
      <c r="F57" s="320" t="s">
        <v>1515</v>
      </c>
      <c r="G57" s="323" t="s">
        <v>1505</v>
      </c>
      <c r="H57" s="323" t="s">
        <v>1505</v>
      </c>
      <c r="I57" s="280">
        <f t="shared" si="0"/>
        <v>1436.11</v>
      </c>
      <c r="J57" s="308">
        <v>0</v>
      </c>
      <c r="K57" s="308">
        <v>1436.11</v>
      </c>
      <c r="L57" s="281" t="s">
        <v>1350</v>
      </c>
      <c r="M57" s="320" t="s">
        <v>1516</v>
      </c>
      <c r="N57" s="282" t="s">
        <v>1352</v>
      </c>
      <c r="O57" s="320" t="s">
        <v>1517</v>
      </c>
      <c r="P57" s="283" t="s">
        <v>1352</v>
      </c>
    </row>
    <row r="58" ht="36" spans="1:16">
      <c r="A58" s="276">
        <v>53</v>
      </c>
      <c r="B58" s="277">
        <v>2120303</v>
      </c>
      <c r="C58" s="277">
        <v>30206</v>
      </c>
      <c r="D58" s="277">
        <v>50201</v>
      </c>
      <c r="E58" s="278" t="s">
        <v>1518</v>
      </c>
      <c r="F58" s="309" t="s">
        <v>1519</v>
      </c>
      <c r="G58" s="279" t="s">
        <v>1520</v>
      </c>
      <c r="H58" s="279" t="s">
        <v>1520</v>
      </c>
      <c r="I58" s="280">
        <f t="shared" si="0"/>
        <v>350</v>
      </c>
      <c r="J58" s="282">
        <v>350</v>
      </c>
      <c r="K58" s="281">
        <v>0</v>
      </c>
      <c r="L58" s="281" t="s">
        <v>1350</v>
      </c>
      <c r="M58" s="320" t="s">
        <v>1521</v>
      </c>
      <c r="N58" s="282" t="s">
        <v>1352</v>
      </c>
      <c r="O58" s="282" t="s">
        <v>1517</v>
      </c>
      <c r="P58" s="282" t="s">
        <v>1352</v>
      </c>
    </row>
    <row r="59" ht="36" spans="1:16">
      <c r="A59" s="276">
        <v>54</v>
      </c>
      <c r="B59" s="321">
        <v>2110302</v>
      </c>
      <c r="C59" s="321">
        <v>30227</v>
      </c>
      <c r="D59" s="321">
        <v>50201</v>
      </c>
      <c r="E59" s="278" t="s">
        <v>1522</v>
      </c>
      <c r="F59" s="309" t="s">
        <v>1519</v>
      </c>
      <c r="G59" s="279" t="s">
        <v>1520</v>
      </c>
      <c r="H59" s="279" t="s">
        <v>1520</v>
      </c>
      <c r="I59" s="280">
        <f t="shared" si="0"/>
        <v>50</v>
      </c>
      <c r="J59" s="284">
        <v>50</v>
      </c>
      <c r="K59" s="327">
        <v>0</v>
      </c>
      <c r="L59" s="281" t="s">
        <v>1350</v>
      </c>
      <c r="M59" s="320"/>
      <c r="N59" s="282" t="s">
        <v>1352</v>
      </c>
      <c r="O59" s="282" t="s">
        <v>1517</v>
      </c>
      <c r="P59" s="282" t="s">
        <v>1352</v>
      </c>
    </row>
    <row r="60" ht="36" spans="1:16">
      <c r="A60" s="276">
        <v>55</v>
      </c>
      <c r="B60" s="277">
        <v>2140199</v>
      </c>
      <c r="C60" s="276">
        <v>31204</v>
      </c>
      <c r="D60" s="276">
        <v>50701</v>
      </c>
      <c r="E60" s="284" t="s">
        <v>1523</v>
      </c>
      <c r="F60" s="284" t="s">
        <v>1524</v>
      </c>
      <c r="G60" s="279" t="s">
        <v>1525</v>
      </c>
      <c r="H60" s="279" t="s">
        <v>1526</v>
      </c>
      <c r="I60" s="280">
        <f t="shared" si="0"/>
        <v>33</v>
      </c>
      <c r="J60" s="308">
        <v>33</v>
      </c>
      <c r="K60" s="308">
        <v>0</v>
      </c>
      <c r="L60" s="281" t="s">
        <v>1350</v>
      </c>
      <c r="M60" s="282"/>
      <c r="N60" s="282" t="s">
        <v>1352</v>
      </c>
      <c r="O60" s="282" t="s">
        <v>1517</v>
      </c>
      <c r="P60" s="282" t="s">
        <v>1352</v>
      </c>
    </row>
    <row r="61" ht="48" spans="1:16">
      <c r="A61" s="276">
        <v>56</v>
      </c>
      <c r="B61" s="277">
        <v>2050803</v>
      </c>
      <c r="C61" s="276">
        <v>30216</v>
      </c>
      <c r="D61" s="276">
        <v>50502</v>
      </c>
      <c r="E61" s="278" t="s">
        <v>1527</v>
      </c>
      <c r="F61" s="278" t="s">
        <v>1528</v>
      </c>
      <c r="G61" s="279" t="s">
        <v>1349</v>
      </c>
      <c r="H61" s="279" t="s">
        <v>1349</v>
      </c>
      <c r="I61" s="280">
        <f t="shared" si="0"/>
        <v>736</v>
      </c>
      <c r="J61" s="282">
        <v>736</v>
      </c>
      <c r="K61" s="280">
        <v>0</v>
      </c>
      <c r="L61" s="281" t="s">
        <v>1529</v>
      </c>
      <c r="M61" s="282" t="s">
        <v>1530</v>
      </c>
      <c r="N61" s="282" t="s">
        <v>1531</v>
      </c>
      <c r="O61" s="282" t="s">
        <v>1353</v>
      </c>
      <c r="P61" s="277" t="s">
        <v>1532</v>
      </c>
    </row>
    <row r="62" ht="24" spans="1:16">
      <c r="A62" s="276">
        <v>57</v>
      </c>
      <c r="B62" s="277">
        <v>2050899</v>
      </c>
      <c r="C62" s="276">
        <v>30216</v>
      </c>
      <c r="D62" s="276">
        <v>50502</v>
      </c>
      <c r="E62" s="278" t="s">
        <v>1533</v>
      </c>
      <c r="F62" s="278" t="s">
        <v>1534</v>
      </c>
      <c r="G62" s="279" t="s">
        <v>1349</v>
      </c>
      <c r="H62" s="279" t="s">
        <v>1349</v>
      </c>
      <c r="I62" s="280">
        <f t="shared" si="0"/>
        <v>240</v>
      </c>
      <c r="J62" s="282">
        <v>240</v>
      </c>
      <c r="K62" s="280">
        <v>0</v>
      </c>
      <c r="L62" s="281" t="s">
        <v>1529</v>
      </c>
      <c r="M62" s="282" t="s">
        <v>1535</v>
      </c>
      <c r="N62" s="282" t="s">
        <v>1531</v>
      </c>
      <c r="O62" s="282" t="s">
        <v>1353</v>
      </c>
      <c r="P62" s="277" t="s">
        <v>1532</v>
      </c>
    </row>
    <row r="63" ht="24" spans="1:16">
      <c r="A63" s="276">
        <v>58</v>
      </c>
      <c r="B63" s="277">
        <v>2050203</v>
      </c>
      <c r="C63" s="276">
        <v>30309</v>
      </c>
      <c r="D63" s="276">
        <v>50901</v>
      </c>
      <c r="E63" s="278" t="s">
        <v>1536</v>
      </c>
      <c r="F63" s="278" t="s">
        <v>1537</v>
      </c>
      <c r="G63" s="279" t="s">
        <v>1349</v>
      </c>
      <c r="H63" s="279" t="s">
        <v>1349</v>
      </c>
      <c r="I63" s="280">
        <f t="shared" si="0"/>
        <v>40</v>
      </c>
      <c r="J63" s="282">
        <v>40</v>
      </c>
      <c r="K63" s="280">
        <v>0</v>
      </c>
      <c r="L63" s="281" t="s">
        <v>1529</v>
      </c>
      <c r="M63" s="282" t="s">
        <v>1538</v>
      </c>
      <c r="N63" s="282" t="s">
        <v>1531</v>
      </c>
      <c r="O63" s="282" t="s">
        <v>1353</v>
      </c>
      <c r="P63" s="277" t="s">
        <v>1532</v>
      </c>
    </row>
    <row r="64" ht="48" spans="1:16">
      <c r="A64" s="276">
        <v>59</v>
      </c>
      <c r="B64" s="277">
        <v>2050202</v>
      </c>
      <c r="C64" s="276">
        <v>30199</v>
      </c>
      <c r="D64" s="276">
        <v>50999</v>
      </c>
      <c r="E64" s="278" t="s">
        <v>1539</v>
      </c>
      <c r="F64" s="278" t="s">
        <v>1378</v>
      </c>
      <c r="G64" s="279" t="s">
        <v>1349</v>
      </c>
      <c r="H64" s="279" t="s">
        <v>1349</v>
      </c>
      <c r="I64" s="280">
        <f t="shared" si="0"/>
        <v>1334.8</v>
      </c>
      <c r="J64" s="282">
        <v>1334.8</v>
      </c>
      <c r="K64" s="280">
        <v>0</v>
      </c>
      <c r="L64" s="281" t="s">
        <v>1540</v>
      </c>
      <c r="M64" s="282" t="s">
        <v>1541</v>
      </c>
      <c r="N64" s="282" t="s">
        <v>1531</v>
      </c>
      <c r="O64" s="282" t="s">
        <v>1353</v>
      </c>
      <c r="P64" s="309" t="s">
        <v>1542</v>
      </c>
    </row>
    <row r="65" ht="36" spans="1:16">
      <c r="A65" s="276">
        <v>60</v>
      </c>
      <c r="B65" s="277">
        <v>2050102</v>
      </c>
      <c r="C65" s="276">
        <v>301</v>
      </c>
      <c r="D65" s="276">
        <v>50501</v>
      </c>
      <c r="E65" s="278" t="s">
        <v>1543</v>
      </c>
      <c r="F65" s="278" t="s">
        <v>1544</v>
      </c>
      <c r="G65" s="279" t="s">
        <v>1349</v>
      </c>
      <c r="H65" s="279" t="s">
        <v>1349</v>
      </c>
      <c r="I65" s="280">
        <f t="shared" si="0"/>
        <v>1200</v>
      </c>
      <c r="J65" s="282">
        <v>1200</v>
      </c>
      <c r="K65" s="280">
        <v>0</v>
      </c>
      <c r="L65" s="281" t="s">
        <v>1540</v>
      </c>
      <c r="M65" s="282" t="s">
        <v>1545</v>
      </c>
      <c r="N65" s="282" t="s">
        <v>1531</v>
      </c>
      <c r="O65" s="282" t="s">
        <v>1353</v>
      </c>
      <c r="P65" s="309" t="s">
        <v>1542</v>
      </c>
    </row>
    <row r="66" ht="24" spans="1:16">
      <c r="A66" s="276">
        <v>61</v>
      </c>
      <c r="B66" s="277">
        <v>2050202</v>
      </c>
      <c r="C66" s="276">
        <v>30102</v>
      </c>
      <c r="D66" s="276">
        <v>50501</v>
      </c>
      <c r="E66" s="278" t="s">
        <v>1546</v>
      </c>
      <c r="F66" s="278" t="s">
        <v>1547</v>
      </c>
      <c r="G66" s="279" t="s">
        <v>1349</v>
      </c>
      <c r="H66" s="279" t="s">
        <v>1349</v>
      </c>
      <c r="I66" s="280">
        <f t="shared" si="0"/>
        <v>1346</v>
      </c>
      <c r="J66" s="282">
        <v>1346</v>
      </c>
      <c r="K66" s="280">
        <v>0</v>
      </c>
      <c r="L66" s="281" t="s">
        <v>1529</v>
      </c>
      <c r="M66" s="282" t="s">
        <v>1548</v>
      </c>
      <c r="N66" s="282" t="s">
        <v>1531</v>
      </c>
      <c r="O66" s="282" t="s">
        <v>1353</v>
      </c>
      <c r="P66" s="283" t="s">
        <v>1549</v>
      </c>
    </row>
    <row r="67" ht="24" spans="1:16">
      <c r="A67" s="276">
        <v>62</v>
      </c>
      <c r="B67" s="277">
        <v>2050202</v>
      </c>
      <c r="C67" s="276">
        <v>30305</v>
      </c>
      <c r="D67" s="276">
        <v>50905</v>
      </c>
      <c r="E67" s="278" t="s">
        <v>1550</v>
      </c>
      <c r="F67" s="278" t="s">
        <v>1551</v>
      </c>
      <c r="G67" s="279" t="s">
        <v>1349</v>
      </c>
      <c r="H67" s="279" t="s">
        <v>1349</v>
      </c>
      <c r="I67" s="280">
        <f t="shared" si="0"/>
        <v>500</v>
      </c>
      <c r="J67" s="282">
        <v>500</v>
      </c>
      <c r="K67" s="280">
        <v>0</v>
      </c>
      <c r="L67" s="281" t="s">
        <v>1529</v>
      </c>
      <c r="M67" s="282" t="s">
        <v>1552</v>
      </c>
      <c r="N67" s="282" t="s">
        <v>1531</v>
      </c>
      <c r="O67" s="282" t="s">
        <v>1353</v>
      </c>
      <c r="P67" s="283" t="s">
        <v>1549</v>
      </c>
    </row>
    <row r="68" ht="24" spans="1:16">
      <c r="A68" s="276">
        <v>63</v>
      </c>
      <c r="B68" s="277">
        <v>2050204</v>
      </c>
      <c r="C68" s="276">
        <v>30102</v>
      </c>
      <c r="D68" s="276">
        <v>50901</v>
      </c>
      <c r="E68" s="278" t="s">
        <v>1553</v>
      </c>
      <c r="F68" s="278" t="s">
        <v>1554</v>
      </c>
      <c r="G68" s="279" t="s">
        <v>1349</v>
      </c>
      <c r="H68" s="279" t="s">
        <v>1349</v>
      </c>
      <c r="I68" s="280">
        <f t="shared" si="0"/>
        <v>200</v>
      </c>
      <c r="J68" s="282">
        <v>200</v>
      </c>
      <c r="K68" s="280">
        <v>0</v>
      </c>
      <c r="L68" s="281" t="s">
        <v>1529</v>
      </c>
      <c r="M68" s="282" t="s">
        <v>1555</v>
      </c>
      <c r="N68" s="282" t="s">
        <v>1531</v>
      </c>
      <c r="O68" s="282" t="s">
        <v>1353</v>
      </c>
      <c r="P68" s="283" t="s">
        <v>1549</v>
      </c>
    </row>
    <row r="69" ht="24" spans="1:16">
      <c r="A69" s="276">
        <v>64</v>
      </c>
      <c r="B69" s="277">
        <v>2050201</v>
      </c>
      <c r="C69" s="276">
        <v>312</v>
      </c>
      <c r="D69" s="276">
        <v>50801</v>
      </c>
      <c r="E69" s="278" t="s">
        <v>1556</v>
      </c>
      <c r="F69" s="278" t="s">
        <v>1557</v>
      </c>
      <c r="G69" s="279" t="s">
        <v>1349</v>
      </c>
      <c r="H69" s="279" t="s">
        <v>1349</v>
      </c>
      <c r="I69" s="280">
        <f t="shared" si="0"/>
        <v>143</v>
      </c>
      <c r="J69" s="282">
        <v>32</v>
      </c>
      <c r="K69" s="280">
        <v>111</v>
      </c>
      <c r="L69" s="281" t="s">
        <v>1529</v>
      </c>
      <c r="M69" s="282" t="s">
        <v>1558</v>
      </c>
      <c r="N69" s="282" t="s">
        <v>1531</v>
      </c>
      <c r="O69" s="282" t="s">
        <v>1353</v>
      </c>
      <c r="P69" s="283" t="s">
        <v>1549</v>
      </c>
    </row>
    <row r="70" ht="24" spans="1:16">
      <c r="A70" s="276">
        <v>65</v>
      </c>
      <c r="B70" s="277">
        <v>2050203</v>
      </c>
      <c r="C70" s="276">
        <v>302</v>
      </c>
      <c r="D70" s="276">
        <v>50502</v>
      </c>
      <c r="E70" s="278" t="s">
        <v>1559</v>
      </c>
      <c r="F70" s="278" t="s">
        <v>1560</v>
      </c>
      <c r="G70" s="279" t="s">
        <v>1349</v>
      </c>
      <c r="H70" s="279" t="s">
        <v>1349</v>
      </c>
      <c r="I70" s="280">
        <f t="shared" ref="I70:I133" si="1">J70+K70</f>
        <v>300</v>
      </c>
      <c r="J70" s="282">
        <v>300</v>
      </c>
      <c r="K70" s="280">
        <v>0</v>
      </c>
      <c r="L70" s="281" t="s">
        <v>1529</v>
      </c>
      <c r="M70" s="282" t="s">
        <v>1555</v>
      </c>
      <c r="N70" s="282" t="s">
        <v>1561</v>
      </c>
      <c r="O70" s="282" t="s">
        <v>1353</v>
      </c>
      <c r="P70" s="283" t="s">
        <v>1562</v>
      </c>
    </row>
    <row r="71" ht="24" spans="1:16">
      <c r="A71" s="276">
        <v>66</v>
      </c>
      <c r="B71" s="277">
        <v>2050204</v>
      </c>
      <c r="C71" s="276">
        <v>302</v>
      </c>
      <c r="D71" s="276">
        <v>50502</v>
      </c>
      <c r="E71" s="278" t="s">
        <v>1563</v>
      </c>
      <c r="F71" s="278" t="s">
        <v>1564</v>
      </c>
      <c r="G71" s="279" t="s">
        <v>1349</v>
      </c>
      <c r="H71" s="279" t="s">
        <v>1349</v>
      </c>
      <c r="I71" s="280">
        <f t="shared" si="1"/>
        <v>116.8</v>
      </c>
      <c r="J71" s="282">
        <v>16</v>
      </c>
      <c r="K71" s="280">
        <v>100.8</v>
      </c>
      <c r="L71" s="281" t="s">
        <v>1529</v>
      </c>
      <c r="M71" s="282" t="s">
        <v>1565</v>
      </c>
      <c r="N71" s="282" t="s">
        <v>1561</v>
      </c>
      <c r="O71" s="282" t="s">
        <v>1353</v>
      </c>
      <c r="P71" s="283" t="s">
        <v>1562</v>
      </c>
    </row>
    <row r="72" ht="48" spans="1:16">
      <c r="A72" s="276">
        <v>67</v>
      </c>
      <c r="B72" s="277">
        <v>2050199</v>
      </c>
      <c r="C72" s="276">
        <v>302</v>
      </c>
      <c r="D72" s="276">
        <v>50502</v>
      </c>
      <c r="E72" s="278" t="s">
        <v>1566</v>
      </c>
      <c r="F72" s="278" t="s">
        <v>1567</v>
      </c>
      <c r="G72" s="279" t="s">
        <v>1349</v>
      </c>
      <c r="H72" s="279" t="s">
        <v>1349</v>
      </c>
      <c r="I72" s="280">
        <f t="shared" si="1"/>
        <v>290</v>
      </c>
      <c r="J72" s="282">
        <v>290</v>
      </c>
      <c r="K72" s="280">
        <v>0</v>
      </c>
      <c r="L72" s="281" t="s">
        <v>1529</v>
      </c>
      <c r="M72" s="282" t="s">
        <v>1555</v>
      </c>
      <c r="N72" s="282" t="s">
        <v>1561</v>
      </c>
      <c r="O72" s="282" t="s">
        <v>1353</v>
      </c>
      <c r="P72" s="283" t="s">
        <v>1562</v>
      </c>
    </row>
    <row r="73" ht="24" spans="1:16">
      <c r="A73" s="276">
        <v>68</v>
      </c>
      <c r="B73" s="277">
        <v>2050202</v>
      </c>
      <c r="C73" s="276">
        <v>30227</v>
      </c>
      <c r="D73" s="276">
        <v>50205</v>
      </c>
      <c r="E73" s="278" t="s">
        <v>1568</v>
      </c>
      <c r="F73" s="278" t="s">
        <v>1554</v>
      </c>
      <c r="G73" s="279" t="s">
        <v>1349</v>
      </c>
      <c r="H73" s="279" t="s">
        <v>1349</v>
      </c>
      <c r="I73" s="280">
        <f t="shared" si="1"/>
        <v>60</v>
      </c>
      <c r="J73" s="282">
        <v>60</v>
      </c>
      <c r="K73" s="280">
        <v>0</v>
      </c>
      <c r="L73" s="281" t="s">
        <v>1529</v>
      </c>
      <c r="M73" s="282" t="s">
        <v>1569</v>
      </c>
      <c r="N73" s="282" t="s">
        <v>1561</v>
      </c>
      <c r="O73" s="282" t="s">
        <v>1353</v>
      </c>
      <c r="P73" s="283" t="s">
        <v>1562</v>
      </c>
    </row>
    <row r="74" ht="24" spans="1:16">
      <c r="A74" s="276">
        <v>69</v>
      </c>
      <c r="B74" s="277">
        <v>2050199</v>
      </c>
      <c r="C74" s="276">
        <v>302</v>
      </c>
      <c r="D74" s="276">
        <v>50502</v>
      </c>
      <c r="E74" s="278" t="s">
        <v>1570</v>
      </c>
      <c r="F74" s="278" t="s">
        <v>1571</v>
      </c>
      <c r="G74" s="279" t="s">
        <v>1349</v>
      </c>
      <c r="H74" s="279" t="s">
        <v>1349</v>
      </c>
      <c r="I74" s="280">
        <f t="shared" si="1"/>
        <v>50</v>
      </c>
      <c r="J74" s="282">
        <v>50</v>
      </c>
      <c r="K74" s="280">
        <v>0</v>
      </c>
      <c r="L74" s="281" t="s">
        <v>1529</v>
      </c>
      <c r="M74" s="282" t="s">
        <v>1572</v>
      </c>
      <c r="N74" s="282" t="s">
        <v>1561</v>
      </c>
      <c r="O74" s="282" t="s">
        <v>1353</v>
      </c>
      <c r="P74" s="283" t="s">
        <v>1562</v>
      </c>
    </row>
    <row r="75" ht="24" spans="1:16">
      <c r="A75" s="276">
        <v>70</v>
      </c>
      <c r="B75" s="277">
        <v>2050199</v>
      </c>
      <c r="C75" s="276">
        <v>302</v>
      </c>
      <c r="D75" s="276">
        <v>50502</v>
      </c>
      <c r="E75" s="278" t="s">
        <v>1573</v>
      </c>
      <c r="F75" s="278" t="s">
        <v>1574</v>
      </c>
      <c r="G75" s="279" t="s">
        <v>1349</v>
      </c>
      <c r="H75" s="279" t="s">
        <v>1349</v>
      </c>
      <c r="I75" s="280">
        <f t="shared" si="1"/>
        <v>500</v>
      </c>
      <c r="J75" s="280">
        <v>500</v>
      </c>
      <c r="K75" s="280">
        <v>0</v>
      </c>
      <c r="L75" s="281" t="s">
        <v>1529</v>
      </c>
      <c r="M75" s="282"/>
      <c r="N75" s="282" t="s">
        <v>1561</v>
      </c>
      <c r="O75" s="282" t="s">
        <v>1353</v>
      </c>
      <c r="P75" s="283" t="s">
        <v>1562</v>
      </c>
    </row>
    <row r="76" ht="24" spans="1:16">
      <c r="A76" s="276">
        <v>71</v>
      </c>
      <c r="B76" s="277">
        <v>2050799</v>
      </c>
      <c r="C76" s="276">
        <v>302</v>
      </c>
      <c r="D76" s="276">
        <v>50502</v>
      </c>
      <c r="E76" s="278" t="s">
        <v>1575</v>
      </c>
      <c r="F76" s="278" t="s">
        <v>1576</v>
      </c>
      <c r="G76" s="279" t="s">
        <v>1349</v>
      </c>
      <c r="H76" s="279" t="s">
        <v>1577</v>
      </c>
      <c r="I76" s="280">
        <f t="shared" si="1"/>
        <v>20</v>
      </c>
      <c r="J76" s="280">
        <v>20</v>
      </c>
      <c r="K76" s="280">
        <v>0</v>
      </c>
      <c r="L76" s="281" t="s">
        <v>1529</v>
      </c>
      <c r="M76" s="282" t="s">
        <v>1578</v>
      </c>
      <c r="N76" s="282" t="s">
        <v>1561</v>
      </c>
      <c r="O76" s="282" t="s">
        <v>1353</v>
      </c>
      <c r="P76" s="283" t="s">
        <v>1562</v>
      </c>
    </row>
    <row r="77" ht="24" spans="1:16">
      <c r="A77" s="276">
        <v>72</v>
      </c>
      <c r="B77" s="277">
        <v>2059999</v>
      </c>
      <c r="C77" s="276">
        <v>30905</v>
      </c>
      <c r="D77" s="276">
        <v>50402</v>
      </c>
      <c r="E77" s="320" t="s">
        <v>1579</v>
      </c>
      <c r="F77" s="320" t="s">
        <v>1580</v>
      </c>
      <c r="G77" s="279" t="s">
        <v>1349</v>
      </c>
      <c r="H77" s="276" t="s">
        <v>1581</v>
      </c>
      <c r="I77" s="280">
        <f t="shared" si="1"/>
        <v>6000</v>
      </c>
      <c r="J77" s="308">
        <v>6000</v>
      </c>
      <c r="K77" s="280">
        <v>0</v>
      </c>
      <c r="L77" s="281" t="s">
        <v>1529</v>
      </c>
      <c r="M77" s="282" t="s">
        <v>1582</v>
      </c>
      <c r="N77" s="320" t="s">
        <v>1583</v>
      </c>
      <c r="O77" s="282" t="s">
        <v>1584</v>
      </c>
      <c r="P77" s="283" t="s">
        <v>1585</v>
      </c>
    </row>
    <row r="78" ht="36" spans="1:16">
      <c r="A78" s="276">
        <v>73</v>
      </c>
      <c r="B78" s="309">
        <v>2059999</v>
      </c>
      <c r="C78" s="309">
        <v>30999</v>
      </c>
      <c r="D78" s="309">
        <v>50499</v>
      </c>
      <c r="E78" s="320" t="s">
        <v>1586</v>
      </c>
      <c r="F78" s="320" t="s">
        <v>1580</v>
      </c>
      <c r="G78" s="279" t="s">
        <v>1349</v>
      </c>
      <c r="H78" s="276" t="s">
        <v>1581</v>
      </c>
      <c r="I78" s="280">
        <f t="shared" si="1"/>
        <v>8689.61432</v>
      </c>
      <c r="J78" s="308">
        <v>8689.61432</v>
      </c>
      <c r="K78" s="280">
        <v>0</v>
      </c>
      <c r="L78" s="281" t="s">
        <v>1529</v>
      </c>
      <c r="M78" s="282" t="s">
        <v>1582</v>
      </c>
      <c r="N78" s="320" t="s">
        <v>1583</v>
      </c>
      <c r="O78" s="282" t="s">
        <v>1584</v>
      </c>
      <c r="P78" s="283" t="s">
        <v>1585</v>
      </c>
    </row>
    <row r="79" ht="36" spans="1:16">
      <c r="A79" s="276">
        <v>74</v>
      </c>
      <c r="B79" s="277">
        <v>2070114</v>
      </c>
      <c r="C79" s="276">
        <v>30299</v>
      </c>
      <c r="D79" s="276">
        <v>50299</v>
      </c>
      <c r="E79" s="278" t="s">
        <v>1587</v>
      </c>
      <c r="F79" s="278" t="s">
        <v>1588</v>
      </c>
      <c r="G79" s="279" t="s">
        <v>1381</v>
      </c>
      <c r="H79" s="279" t="s">
        <v>1381</v>
      </c>
      <c r="I79" s="280">
        <f t="shared" si="1"/>
        <v>30</v>
      </c>
      <c r="J79" s="278">
        <v>30</v>
      </c>
      <c r="K79" s="281">
        <v>0</v>
      </c>
      <c r="L79" s="281" t="s">
        <v>1529</v>
      </c>
      <c r="M79" s="278" t="s">
        <v>1589</v>
      </c>
      <c r="N79" s="278" t="s">
        <v>1531</v>
      </c>
      <c r="O79" s="282" t="s">
        <v>1353</v>
      </c>
      <c r="P79" s="277" t="s">
        <v>1532</v>
      </c>
    </row>
    <row r="80" ht="24" spans="1:16">
      <c r="A80" s="276">
        <v>75</v>
      </c>
      <c r="B80" s="277">
        <v>2070205</v>
      </c>
      <c r="C80" s="277">
        <v>30299</v>
      </c>
      <c r="D80" s="277">
        <v>50299</v>
      </c>
      <c r="E80" s="276" t="s">
        <v>1590</v>
      </c>
      <c r="F80" s="282" t="s">
        <v>1591</v>
      </c>
      <c r="G80" s="279" t="s">
        <v>1381</v>
      </c>
      <c r="H80" s="279" t="s">
        <v>1381</v>
      </c>
      <c r="I80" s="280">
        <f t="shared" si="1"/>
        <v>8</v>
      </c>
      <c r="J80" s="282">
        <v>8</v>
      </c>
      <c r="K80" s="281">
        <v>0</v>
      </c>
      <c r="L80" s="281" t="s">
        <v>1529</v>
      </c>
      <c r="M80" s="282" t="s">
        <v>1592</v>
      </c>
      <c r="N80" s="278" t="s">
        <v>1531</v>
      </c>
      <c r="O80" s="282" t="s">
        <v>1353</v>
      </c>
      <c r="P80" s="277" t="s">
        <v>1532</v>
      </c>
    </row>
    <row r="81" ht="36" spans="1:16">
      <c r="A81" s="276">
        <v>76</v>
      </c>
      <c r="B81" s="284">
        <v>2070207</v>
      </c>
      <c r="C81" s="284">
        <v>30299</v>
      </c>
      <c r="D81" s="284">
        <v>50299</v>
      </c>
      <c r="E81" s="284" t="s">
        <v>1593</v>
      </c>
      <c r="F81" s="284" t="s">
        <v>1594</v>
      </c>
      <c r="G81" s="279" t="s">
        <v>1381</v>
      </c>
      <c r="H81" s="279" t="s">
        <v>1381</v>
      </c>
      <c r="I81" s="280">
        <f t="shared" si="1"/>
        <v>60</v>
      </c>
      <c r="J81" s="284">
        <v>60</v>
      </c>
      <c r="K81" s="327">
        <v>0</v>
      </c>
      <c r="L81" s="281" t="s">
        <v>1595</v>
      </c>
      <c r="M81" s="284" t="s">
        <v>1596</v>
      </c>
      <c r="N81" s="284" t="s">
        <v>1531</v>
      </c>
      <c r="O81" s="282" t="s">
        <v>1353</v>
      </c>
      <c r="P81" s="277" t="s">
        <v>1532</v>
      </c>
    </row>
    <row r="82" ht="24" spans="1:16">
      <c r="A82" s="276">
        <v>77</v>
      </c>
      <c r="B82" s="328">
        <v>2070199</v>
      </c>
      <c r="C82" s="328">
        <v>30299</v>
      </c>
      <c r="D82" s="328">
        <v>50502</v>
      </c>
      <c r="E82" s="328" t="s">
        <v>1597</v>
      </c>
      <c r="F82" s="328" t="s">
        <v>1598</v>
      </c>
      <c r="G82" s="329" t="s">
        <v>1381</v>
      </c>
      <c r="H82" s="329" t="s">
        <v>1381</v>
      </c>
      <c r="I82" s="280">
        <f t="shared" si="1"/>
        <v>42</v>
      </c>
      <c r="J82" s="330">
        <v>42</v>
      </c>
      <c r="K82" s="330">
        <v>0</v>
      </c>
      <c r="L82" s="281" t="s">
        <v>1529</v>
      </c>
      <c r="M82" s="328" t="s">
        <v>1599</v>
      </c>
      <c r="N82" s="284" t="s">
        <v>1531</v>
      </c>
      <c r="O82" s="331" t="s">
        <v>1353</v>
      </c>
      <c r="P82" s="277" t="s">
        <v>1532</v>
      </c>
    </row>
    <row r="83" ht="36" spans="1:16">
      <c r="A83" s="276">
        <v>78</v>
      </c>
      <c r="B83" s="277">
        <v>2299999</v>
      </c>
      <c r="C83" s="277">
        <v>30309</v>
      </c>
      <c r="D83" s="277">
        <v>50901</v>
      </c>
      <c r="E83" s="276" t="s">
        <v>1600</v>
      </c>
      <c r="F83" s="282" t="s">
        <v>1601</v>
      </c>
      <c r="G83" s="279" t="s">
        <v>1381</v>
      </c>
      <c r="H83" s="279" t="s">
        <v>1381</v>
      </c>
      <c r="I83" s="280">
        <f t="shared" si="1"/>
        <v>200</v>
      </c>
      <c r="J83" s="301">
        <v>200</v>
      </c>
      <c r="K83" s="308">
        <v>0</v>
      </c>
      <c r="L83" s="281" t="s">
        <v>1529</v>
      </c>
      <c r="M83" s="282" t="s">
        <v>1602</v>
      </c>
      <c r="N83" s="301" t="s">
        <v>1531</v>
      </c>
      <c r="O83" s="282" t="s">
        <v>1603</v>
      </c>
      <c r="P83" s="283" t="s">
        <v>1549</v>
      </c>
    </row>
    <row r="84" ht="36" spans="1:16">
      <c r="A84" s="276">
        <v>79</v>
      </c>
      <c r="B84" s="284">
        <v>2070899</v>
      </c>
      <c r="C84" s="284">
        <v>30299</v>
      </c>
      <c r="D84" s="284">
        <v>50299</v>
      </c>
      <c r="E84" s="284" t="s">
        <v>1604</v>
      </c>
      <c r="F84" s="284" t="s">
        <v>1605</v>
      </c>
      <c r="G84" s="279" t="s">
        <v>1381</v>
      </c>
      <c r="H84" s="279" t="s">
        <v>1381</v>
      </c>
      <c r="I84" s="280">
        <f t="shared" si="1"/>
        <v>59</v>
      </c>
      <c r="J84" s="284">
        <v>59</v>
      </c>
      <c r="K84" s="327">
        <v>0</v>
      </c>
      <c r="L84" s="281" t="s">
        <v>1595</v>
      </c>
      <c r="M84" s="284" t="s">
        <v>1606</v>
      </c>
      <c r="N84" s="278" t="s">
        <v>1531</v>
      </c>
      <c r="O84" s="282" t="s">
        <v>1353</v>
      </c>
      <c r="P84" s="283" t="s">
        <v>1549</v>
      </c>
    </row>
    <row r="85" ht="24" spans="1:16">
      <c r="A85" s="276">
        <v>80</v>
      </c>
      <c r="B85" s="277">
        <v>2070199</v>
      </c>
      <c r="C85" s="276">
        <v>30299</v>
      </c>
      <c r="D85" s="276">
        <v>50299</v>
      </c>
      <c r="E85" s="284" t="s">
        <v>1607</v>
      </c>
      <c r="F85" s="284" t="s">
        <v>1608</v>
      </c>
      <c r="G85" s="279" t="s">
        <v>1381</v>
      </c>
      <c r="H85" s="279" t="s">
        <v>1381</v>
      </c>
      <c r="I85" s="280">
        <f t="shared" si="1"/>
        <v>50</v>
      </c>
      <c r="J85" s="282">
        <v>50</v>
      </c>
      <c r="K85" s="280">
        <v>0</v>
      </c>
      <c r="L85" s="281" t="s">
        <v>1595</v>
      </c>
      <c r="M85" s="281"/>
      <c r="N85" s="282" t="s">
        <v>1561</v>
      </c>
      <c r="O85" s="282" t="s">
        <v>1353</v>
      </c>
      <c r="P85" s="283" t="s">
        <v>1562</v>
      </c>
    </row>
    <row r="86" ht="24" spans="1:16">
      <c r="A86" s="276">
        <v>81</v>
      </c>
      <c r="B86" s="276">
        <v>2070205</v>
      </c>
      <c r="C86" s="277">
        <v>30213</v>
      </c>
      <c r="D86" s="276">
        <v>50502</v>
      </c>
      <c r="E86" s="276" t="s">
        <v>1609</v>
      </c>
      <c r="F86" s="278" t="s">
        <v>1610</v>
      </c>
      <c r="G86" s="279" t="s">
        <v>1381</v>
      </c>
      <c r="H86" s="279" t="s">
        <v>367</v>
      </c>
      <c r="I86" s="280">
        <f t="shared" si="1"/>
        <v>48</v>
      </c>
      <c r="J86" s="282">
        <v>48</v>
      </c>
      <c r="K86" s="280">
        <v>0</v>
      </c>
      <c r="L86" s="281" t="s">
        <v>1529</v>
      </c>
      <c r="M86" s="281"/>
      <c r="N86" s="282" t="s">
        <v>1531</v>
      </c>
      <c r="O86" s="282" t="s">
        <v>1353</v>
      </c>
      <c r="P86" s="277" t="s">
        <v>1532</v>
      </c>
    </row>
    <row r="87" ht="24" spans="1:16">
      <c r="A87" s="276">
        <v>82</v>
      </c>
      <c r="B87" s="277">
        <v>2070104</v>
      </c>
      <c r="C87" s="276">
        <v>31099</v>
      </c>
      <c r="D87" s="276">
        <v>50601</v>
      </c>
      <c r="E87" s="278" t="s">
        <v>1611</v>
      </c>
      <c r="F87" s="278" t="s">
        <v>1612</v>
      </c>
      <c r="G87" s="279" t="s">
        <v>1381</v>
      </c>
      <c r="H87" s="279" t="s">
        <v>1385</v>
      </c>
      <c r="I87" s="280">
        <f t="shared" si="1"/>
        <v>30</v>
      </c>
      <c r="J87" s="282">
        <v>30</v>
      </c>
      <c r="K87" s="280">
        <v>0</v>
      </c>
      <c r="L87" s="281" t="s">
        <v>1529</v>
      </c>
      <c r="M87" s="282"/>
      <c r="N87" s="282" t="s">
        <v>1561</v>
      </c>
      <c r="O87" s="282" t="s">
        <v>1353</v>
      </c>
      <c r="P87" s="283" t="s">
        <v>1562</v>
      </c>
    </row>
    <row r="88" ht="24" spans="1:16">
      <c r="A88" s="276">
        <v>83</v>
      </c>
      <c r="B88" s="277">
        <v>2070111</v>
      </c>
      <c r="C88" s="276">
        <v>30201</v>
      </c>
      <c r="D88" s="276">
        <v>50502</v>
      </c>
      <c r="E88" s="278" t="s">
        <v>1613</v>
      </c>
      <c r="F88" s="278" t="s">
        <v>1614</v>
      </c>
      <c r="G88" s="279" t="s">
        <v>1381</v>
      </c>
      <c r="H88" s="279" t="s">
        <v>1388</v>
      </c>
      <c r="I88" s="280">
        <f t="shared" si="1"/>
        <v>10</v>
      </c>
      <c r="J88" s="282">
        <v>10</v>
      </c>
      <c r="K88" s="281">
        <v>0</v>
      </c>
      <c r="L88" s="281" t="s">
        <v>1529</v>
      </c>
      <c r="M88" s="282" t="s">
        <v>1615</v>
      </c>
      <c r="N88" s="282" t="s">
        <v>1531</v>
      </c>
      <c r="O88" s="282" t="s">
        <v>1353</v>
      </c>
      <c r="P88" s="283" t="s">
        <v>1549</v>
      </c>
    </row>
    <row r="89" ht="24" spans="1:16">
      <c r="A89" s="276">
        <v>84</v>
      </c>
      <c r="B89" s="276">
        <v>2070105</v>
      </c>
      <c r="C89" s="277">
        <v>30201</v>
      </c>
      <c r="D89" s="276">
        <v>50502</v>
      </c>
      <c r="E89" s="276" t="s">
        <v>1616</v>
      </c>
      <c r="F89" s="278" t="s">
        <v>1348</v>
      </c>
      <c r="G89" s="279" t="s">
        <v>1381</v>
      </c>
      <c r="H89" s="279" t="s">
        <v>1388</v>
      </c>
      <c r="I89" s="280">
        <f t="shared" si="1"/>
        <v>6</v>
      </c>
      <c r="J89" s="282">
        <v>6</v>
      </c>
      <c r="K89" s="281">
        <v>0</v>
      </c>
      <c r="L89" s="281" t="s">
        <v>1529</v>
      </c>
      <c r="M89" s="281" t="s">
        <v>1617</v>
      </c>
      <c r="N89" s="282" t="s">
        <v>1561</v>
      </c>
      <c r="O89" s="282" t="s">
        <v>1353</v>
      </c>
      <c r="P89" s="283" t="s">
        <v>1562</v>
      </c>
    </row>
    <row r="90" ht="48" spans="1:16">
      <c r="A90" s="276">
        <v>85</v>
      </c>
      <c r="B90" s="276" t="s">
        <v>1618</v>
      </c>
      <c r="C90" s="276" t="s">
        <v>1619</v>
      </c>
      <c r="D90" s="276">
        <v>50302</v>
      </c>
      <c r="E90" s="276" t="s">
        <v>1620</v>
      </c>
      <c r="F90" s="278" t="s">
        <v>1621</v>
      </c>
      <c r="G90" s="279" t="s">
        <v>1381</v>
      </c>
      <c r="H90" s="279" t="s">
        <v>1392</v>
      </c>
      <c r="I90" s="280">
        <f t="shared" si="1"/>
        <v>59</v>
      </c>
      <c r="J90" s="282">
        <v>59</v>
      </c>
      <c r="K90" s="281">
        <v>0</v>
      </c>
      <c r="L90" s="281" t="s">
        <v>1529</v>
      </c>
      <c r="M90" s="281" t="s">
        <v>1622</v>
      </c>
      <c r="N90" s="282" t="s">
        <v>1531</v>
      </c>
      <c r="O90" s="282" t="s">
        <v>1353</v>
      </c>
      <c r="P90" s="277" t="s">
        <v>1532</v>
      </c>
    </row>
    <row r="91" ht="48" spans="1:16">
      <c r="A91" s="276">
        <v>86</v>
      </c>
      <c r="B91" s="276">
        <v>2169901</v>
      </c>
      <c r="C91" s="276" t="s">
        <v>1619</v>
      </c>
      <c r="D91" s="276">
        <v>50302</v>
      </c>
      <c r="E91" s="276" t="s">
        <v>1623</v>
      </c>
      <c r="F91" s="282" t="s">
        <v>1624</v>
      </c>
      <c r="G91" s="279" t="s">
        <v>1381</v>
      </c>
      <c r="H91" s="279" t="s">
        <v>1392</v>
      </c>
      <c r="I91" s="280">
        <f t="shared" si="1"/>
        <v>30</v>
      </c>
      <c r="J91" s="282">
        <v>30</v>
      </c>
      <c r="K91" s="281">
        <v>0</v>
      </c>
      <c r="L91" s="281" t="s">
        <v>1529</v>
      </c>
      <c r="M91" s="281" t="s">
        <v>1625</v>
      </c>
      <c r="N91" s="282" t="s">
        <v>1531</v>
      </c>
      <c r="O91" s="282" t="s">
        <v>1517</v>
      </c>
      <c r="P91" s="283" t="s">
        <v>1549</v>
      </c>
    </row>
    <row r="92" ht="36" spans="1:16">
      <c r="A92" s="276">
        <v>87</v>
      </c>
      <c r="B92" s="276">
        <v>2070199</v>
      </c>
      <c r="C92" s="277">
        <v>30299</v>
      </c>
      <c r="D92" s="276">
        <v>50502</v>
      </c>
      <c r="E92" s="276" t="s">
        <v>1626</v>
      </c>
      <c r="F92" s="278" t="s">
        <v>1391</v>
      </c>
      <c r="G92" s="279" t="s">
        <v>1381</v>
      </c>
      <c r="H92" s="279" t="s">
        <v>1392</v>
      </c>
      <c r="I92" s="280">
        <f t="shared" si="1"/>
        <v>7</v>
      </c>
      <c r="J92" s="282">
        <v>7</v>
      </c>
      <c r="K92" s="281">
        <v>0</v>
      </c>
      <c r="L92" s="281" t="s">
        <v>1595</v>
      </c>
      <c r="M92" s="281"/>
      <c r="N92" s="282" t="s">
        <v>1561</v>
      </c>
      <c r="O92" s="282" t="s">
        <v>1353</v>
      </c>
      <c r="P92" s="283" t="s">
        <v>1562</v>
      </c>
    </row>
    <row r="93" ht="24" spans="1:16">
      <c r="A93" s="276">
        <v>88</v>
      </c>
      <c r="B93" s="311">
        <v>2070101</v>
      </c>
      <c r="C93" s="311">
        <v>30101</v>
      </c>
      <c r="D93" s="311">
        <v>50501</v>
      </c>
      <c r="E93" s="311" t="s">
        <v>1627</v>
      </c>
      <c r="F93" s="311" t="s">
        <v>1628</v>
      </c>
      <c r="G93" s="279" t="s">
        <v>1381</v>
      </c>
      <c r="H93" s="332" t="s">
        <v>1629</v>
      </c>
      <c r="I93" s="280">
        <f t="shared" si="1"/>
        <v>120</v>
      </c>
      <c r="J93" s="282">
        <v>120</v>
      </c>
      <c r="K93" s="314">
        <v>0</v>
      </c>
      <c r="L93" s="281" t="s">
        <v>1595</v>
      </c>
      <c r="M93" s="311" t="s">
        <v>1630</v>
      </c>
      <c r="N93" s="282" t="s">
        <v>1531</v>
      </c>
      <c r="O93" s="282" t="s">
        <v>1353</v>
      </c>
      <c r="P93" s="277" t="s">
        <v>1532</v>
      </c>
    </row>
    <row r="94" ht="24" spans="1:16">
      <c r="A94" s="276">
        <v>89</v>
      </c>
      <c r="B94" s="311">
        <v>2070106</v>
      </c>
      <c r="C94" s="311">
        <v>30201</v>
      </c>
      <c r="D94" s="311">
        <v>50502</v>
      </c>
      <c r="E94" s="311" t="s">
        <v>1631</v>
      </c>
      <c r="F94" s="311" t="s">
        <v>1632</v>
      </c>
      <c r="G94" s="279" t="s">
        <v>1381</v>
      </c>
      <c r="H94" s="332" t="s">
        <v>1629</v>
      </c>
      <c r="I94" s="280">
        <f t="shared" si="1"/>
        <v>20</v>
      </c>
      <c r="J94" s="282">
        <v>20</v>
      </c>
      <c r="K94" s="314">
        <v>0</v>
      </c>
      <c r="L94" s="281" t="s">
        <v>1529</v>
      </c>
      <c r="M94" s="311" t="s">
        <v>1633</v>
      </c>
      <c r="N94" s="282" t="s">
        <v>1561</v>
      </c>
      <c r="O94" s="282" t="s">
        <v>1353</v>
      </c>
      <c r="P94" s="277" t="s">
        <v>1532</v>
      </c>
    </row>
    <row r="95" ht="36" spans="1:16">
      <c r="A95" s="276">
        <v>90</v>
      </c>
      <c r="B95" s="276">
        <v>2070101</v>
      </c>
      <c r="C95" s="277">
        <v>30201</v>
      </c>
      <c r="D95" s="276">
        <v>50502</v>
      </c>
      <c r="E95" s="276" t="s">
        <v>1634</v>
      </c>
      <c r="F95" s="278" t="s">
        <v>1635</v>
      </c>
      <c r="G95" s="279" t="s">
        <v>1381</v>
      </c>
      <c r="H95" s="279" t="s">
        <v>1636</v>
      </c>
      <c r="I95" s="280">
        <f t="shared" si="1"/>
        <v>26</v>
      </c>
      <c r="J95" s="284">
        <v>26</v>
      </c>
      <c r="K95" s="280">
        <v>0</v>
      </c>
      <c r="L95" s="281" t="s">
        <v>1529</v>
      </c>
      <c r="M95" s="284"/>
      <c r="N95" s="284" t="s">
        <v>1561</v>
      </c>
      <c r="O95" s="282" t="s">
        <v>1353</v>
      </c>
      <c r="P95" s="283" t="s">
        <v>1562</v>
      </c>
    </row>
    <row r="96" ht="24" spans="1:16">
      <c r="A96" s="276">
        <v>91</v>
      </c>
      <c r="B96" s="318">
        <v>2080299</v>
      </c>
      <c r="C96" s="318">
        <v>30213</v>
      </c>
      <c r="D96" s="318">
        <v>50209</v>
      </c>
      <c r="E96" s="278" t="s">
        <v>1637</v>
      </c>
      <c r="F96" s="278" t="s">
        <v>1638</v>
      </c>
      <c r="G96" s="279" t="s">
        <v>1396</v>
      </c>
      <c r="H96" s="279" t="s">
        <v>1396</v>
      </c>
      <c r="I96" s="280">
        <f t="shared" si="1"/>
        <v>200</v>
      </c>
      <c r="J96" s="301">
        <v>200</v>
      </c>
      <c r="K96" s="281">
        <v>0</v>
      </c>
      <c r="L96" s="281" t="s">
        <v>1529</v>
      </c>
      <c r="M96" s="278" t="s">
        <v>1639</v>
      </c>
      <c r="N96" s="301" t="s">
        <v>1531</v>
      </c>
      <c r="O96" s="282" t="s">
        <v>1603</v>
      </c>
      <c r="P96" s="277" t="s">
        <v>1532</v>
      </c>
    </row>
    <row r="97" ht="96" spans="1:16">
      <c r="A97" s="276">
        <v>92</v>
      </c>
      <c r="B97" s="333">
        <v>2081002</v>
      </c>
      <c r="C97" s="333">
        <v>30199</v>
      </c>
      <c r="D97" s="333">
        <v>50199</v>
      </c>
      <c r="E97" s="334" t="s">
        <v>1640</v>
      </c>
      <c r="F97" s="334" t="s">
        <v>1395</v>
      </c>
      <c r="G97" s="287" t="s">
        <v>1396</v>
      </c>
      <c r="H97" s="287" t="s">
        <v>1396</v>
      </c>
      <c r="I97" s="280">
        <f t="shared" si="1"/>
        <v>442.7</v>
      </c>
      <c r="J97" s="301">
        <v>442.7</v>
      </c>
      <c r="K97" s="288">
        <v>0</v>
      </c>
      <c r="L97" s="281" t="s">
        <v>1540</v>
      </c>
      <c r="M97" s="334" t="s">
        <v>1641</v>
      </c>
      <c r="N97" s="301" t="s">
        <v>1531</v>
      </c>
      <c r="O97" s="289" t="s">
        <v>1398</v>
      </c>
      <c r="P97" s="309" t="s">
        <v>1542</v>
      </c>
    </row>
    <row r="98" ht="36" spans="1:16">
      <c r="A98" s="276">
        <v>93</v>
      </c>
      <c r="B98" s="333">
        <v>2081002</v>
      </c>
      <c r="C98" s="333">
        <v>30213</v>
      </c>
      <c r="D98" s="333">
        <v>50209</v>
      </c>
      <c r="E98" s="334" t="s">
        <v>1642</v>
      </c>
      <c r="F98" s="334" t="s">
        <v>1643</v>
      </c>
      <c r="G98" s="287" t="s">
        <v>1396</v>
      </c>
      <c r="H98" s="287" t="s">
        <v>1396</v>
      </c>
      <c r="I98" s="280">
        <f t="shared" si="1"/>
        <v>110</v>
      </c>
      <c r="J98" s="301">
        <v>110</v>
      </c>
      <c r="K98" s="288">
        <v>0</v>
      </c>
      <c r="L98" s="281" t="s">
        <v>1529</v>
      </c>
      <c r="M98" s="334" t="s">
        <v>1644</v>
      </c>
      <c r="N98" s="301" t="s">
        <v>1531</v>
      </c>
      <c r="O98" s="289" t="s">
        <v>1398</v>
      </c>
      <c r="P98" s="283" t="s">
        <v>1549</v>
      </c>
    </row>
    <row r="99" ht="36" spans="1:16">
      <c r="A99" s="276">
        <v>94</v>
      </c>
      <c r="B99" s="333">
        <v>2081002</v>
      </c>
      <c r="C99" s="333">
        <v>30213</v>
      </c>
      <c r="D99" s="333">
        <v>50209</v>
      </c>
      <c r="E99" s="334" t="s">
        <v>1645</v>
      </c>
      <c r="F99" s="334" t="s">
        <v>1646</v>
      </c>
      <c r="G99" s="287" t="s">
        <v>1396</v>
      </c>
      <c r="H99" s="287" t="s">
        <v>1396</v>
      </c>
      <c r="I99" s="280">
        <f t="shared" si="1"/>
        <v>100</v>
      </c>
      <c r="J99" s="301">
        <v>100</v>
      </c>
      <c r="K99" s="288">
        <v>0</v>
      </c>
      <c r="L99" s="281" t="s">
        <v>1529</v>
      </c>
      <c r="M99" s="334" t="s">
        <v>1647</v>
      </c>
      <c r="N99" s="301" t="s">
        <v>1531</v>
      </c>
      <c r="O99" s="289" t="s">
        <v>1398</v>
      </c>
      <c r="P99" s="283" t="s">
        <v>1549</v>
      </c>
    </row>
    <row r="100" ht="72" spans="1:16">
      <c r="A100" s="276">
        <v>95</v>
      </c>
      <c r="B100" s="333">
        <v>2081002</v>
      </c>
      <c r="C100" s="333">
        <v>31003</v>
      </c>
      <c r="D100" s="333">
        <v>50306</v>
      </c>
      <c r="E100" s="334" t="s">
        <v>1648</v>
      </c>
      <c r="F100" s="334" t="s">
        <v>1649</v>
      </c>
      <c r="G100" s="287" t="s">
        <v>1396</v>
      </c>
      <c r="H100" s="287" t="s">
        <v>1396</v>
      </c>
      <c r="I100" s="280">
        <f t="shared" si="1"/>
        <v>60</v>
      </c>
      <c r="J100" s="301">
        <v>60</v>
      </c>
      <c r="K100" s="288">
        <v>0</v>
      </c>
      <c r="L100" s="281" t="s">
        <v>1529</v>
      </c>
      <c r="M100" s="334" t="s">
        <v>1650</v>
      </c>
      <c r="N100" s="301" t="s">
        <v>1531</v>
      </c>
      <c r="O100" s="289" t="s">
        <v>1398</v>
      </c>
      <c r="P100" s="283" t="s">
        <v>1549</v>
      </c>
    </row>
    <row r="101" ht="108" spans="1:16">
      <c r="A101" s="276">
        <v>96</v>
      </c>
      <c r="B101" s="333">
        <v>2081002</v>
      </c>
      <c r="C101" s="333">
        <v>31003</v>
      </c>
      <c r="D101" s="333">
        <v>50306</v>
      </c>
      <c r="E101" s="334" t="s">
        <v>1651</v>
      </c>
      <c r="F101" s="334" t="s">
        <v>1652</v>
      </c>
      <c r="G101" s="287" t="s">
        <v>1396</v>
      </c>
      <c r="H101" s="287" t="s">
        <v>1396</v>
      </c>
      <c r="I101" s="280">
        <f t="shared" si="1"/>
        <v>60</v>
      </c>
      <c r="J101" s="301">
        <v>60</v>
      </c>
      <c r="K101" s="288">
        <v>0</v>
      </c>
      <c r="L101" s="281" t="s">
        <v>1653</v>
      </c>
      <c r="M101" s="307" t="s">
        <v>1654</v>
      </c>
      <c r="N101" s="301" t="s">
        <v>1531</v>
      </c>
      <c r="O101" s="289" t="s">
        <v>1398</v>
      </c>
      <c r="P101" s="283" t="s">
        <v>1549</v>
      </c>
    </row>
    <row r="102" ht="72" spans="1:16">
      <c r="A102" s="276">
        <v>97</v>
      </c>
      <c r="B102" s="333">
        <v>2081002</v>
      </c>
      <c r="C102" s="333">
        <v>30399</v>
      </c>
      <c r="D102" s="333">
        <v>50901</v>
      </c>
      <c r="E102" s="334" t="s">
        <v>1655</v>
      </c>
      <c r="F102" s="334" t="s">
        <v>1656</v>
      </c>
      <c r="G102" s="287" t="s">
        <v>1396</v>
      </c>
      <c r="H102" s="287" t="s">
        <v>1396</v>
      </c>
      <c r="I102" s="280">
        <f t="shared" si="1"/>
        <v>249</v>
      </c>
      <c r="J102" s="301">
        <v>199</v>
      </c>
      <c r="K102" s="288">
        <v>50</v>
      </c>
      <c r="L102" s="281" t="s">
        <v>1595</v>
      </c>
      <c r="M102" s="307" t="s">
        <v>1657</v>
      </c>
      <c r="N102" s="301" t="s">
        <v>1531</v>
      </c>
      <c r="O102" s="289" t="s">
        <v>1398</v>
      </c>
      <c r="P102" s="283" t="s">
        <v>1549</v>
      </c>
    </row>
    <row r="103" ht="72" spans="1:16">
      <c r="A103" s="276">
        <v>98</v>
      </c>
      <c r="B103" s="333">
        <v>2081002</v>
      </c>
      <c r="C103" s="333">
        <v>30213</v>
      </c>
      <c r="D103" s="333">
        <v>50209</v>
      </c>
      <c r="E103" s="334" t="s">
        <v>1658</v>
      </c>
      <c r="F103" s="334" t="s">
        <v>1652</v>
      </c>
      <c r="G103" s="287" t="s">
        <v>1396</v>
      </c>
      <c r="H103" s="287" t="s">
        <v>1396</v>
      </c>
      <c r="I103" s="280">
        <f t="shared" si="1"/>
        <v>119.34</v>
      </c>
      <c r="J103" s="301">
        <v>8.74</v>
      </c>
      <c r="K103" s="288">
        <v>110.6</v>
      </c>
      <c r="L103" s="281" t="s">
        <v>1529</v>
      </c>
      <c r="M103" s="307" t="s">
        <v>1659</v>
      </c>
      <c r="N103" s="301" t="s">
        <v>1561</v>
      </c>
      <c r="O103" s="289" t="s">
        <v>1398</v>
      </c>
      <c r="P103" s="283" t="s">
        <v>1562</v>
      </c>
    </row>
    <row r="104" ht="36" spans="1:16">
      <c r="A104" s="276">
        <v>99</v>
      </c>
      <c r="B104" s="333">
        <v>2081002</v>
      </c>
      <c r="C104" s="333">
        <v>30202</v>
      </c>
      <c r="D104" s="333">
        <v>50209</v>
      </c>
      <c r="E104" s="299" t="s">
        <v>1660</v>
      </c>
      <c r="F104" s="299" t="s">
        <v>1661</v>
      </c>
      <c r="G104" s="287" t="s">
        <v>1396</v>
      </c>
      <c r="H104" s="287" t="s">
        <v>1396</v>
      </c>
      <c r="I104" s="280">
        <f t="shared" si="1"/>
        <v>20</v>
      </c>
      <c r="J104" s="301">
        <v>20</v>
      </c>
      <c r="K104" s="301">
        <v>0</v>
      </c>
      <c r="L104" s="281" t="s">
        <v>1529</v>
      </c>
      <c r="M104" s="334" t="s">
        <v>1662</v>
      </c>
      <c r="N104" s="301" t="s">
        <v>1561</v>
      </c>
      <c r="O104" s="289" t="s">
        <v>1398</v>
      </c>
      <c r="P104" s="283" t="s">
        <v>1562</v>
      </c>
    </row>
    <row r="105" ht="48" spans="1:16">
      <c r="A105" s="276">
        <v>100</v>
      </c>
      <c r="B105" s="333">
        <v>2089999</v>
      </c>
      <c r="C105" s="333">
        <v>30201</v>
      </c>
      <c r="D105" s="333">
        <v>50901</v>
      </c>
      <c r="E105" s="278" t="s">
        <v>1663</v>
      </c>
      <c r="F105" s="278" t="s">
        <v>1664</v>
      </c>
      <c r="G105" s="287" t="s">
        <v>1396</v>
      </c>
      <c r="H105" s="287" t="s">
        <v>1396</v>
      </c>
      <c r="I105" s="280">
        <f t="shared" si="1"/>
        <v>16</v>
      </c>
      <c r="J105" s="301">
        <v>16</v>
      </c>
      <c r="K105" s="281">
        <v>0</v>
      </c>
      <c r="L105" s="281" t="s">
        <v>1595</v>
      </c>
      <c r="M105" s="278" t="s">
        <v>1665</v>
      </c>
      <c r="N105" s="301" t="s">
        <v>1561</v>
      </c>
      <c r="O105" s="289" t="s">
        <v>1398</v>
      </c>
      <c r="P105" s="283" t="s">
        <v>1549</v>
      </c>
    </row>
    <row r="106" ht="36" spans="1:16">
      <c r="A106" s="276">
        <v>101</v>
      </c>
      <c r="B106" s="333">
        <v>2080207</v>
      </c>
      <c r="C106" s="333">
        <v>302</v>
      </c>
      <c r="D106" s="333">
        <v>502</v>
      </c>
      <c r="E106" s="334" t="s">
        <v>1666</v>
      </c>
      <c r="F106" s="334" t="s">
        <v>1667</v>
      </c>
      <c r="G106" s="287" t="s">
        <v>1396</v>
      </c>
      <c r="H106" s="287" t="s">
        <v>1396</v>
      </c>
      <c r="I106" s="280">
        <f t="shared" si="1"/>
        <v>40</v>
      </c>
      <c r="J106" s="301">
        <v>40</v>
      </c>
      <c r="K106" s="280">
        <v>0</v>
      </c>
      <c r="L106" s="281" t="s">
        <v>1529</v>
      </c>
      <c r="M106" s="334" t="s">
        <v>1668</v>
      </c>
      <c r="N106" s="301" t="s">
        <v>1561</v>
      </c>
      <c r="O106" s="289" t="s">
        <v>1398</v>
      </c>
      <c r="P106" s="283" t="s">
        <v>1562</v>
      </c>
    </row>
    <row r="107" ht="36" spans="1:16">
      <c r="A107" s="276">
        <v>102</v>
      </c>
      <c r="B107" s="333">
        <v>2081001</v>
      </c>
      <c r="C107" s="333">
        <v>30201</v>
      </c>
      <c r="D107" s="333">
        <v>50901</v>
      </c>
      <c r="E107" s="276" t="s">
        <v>1669</v>
      </c>
      <c r="F107" s="282" t="s">
        <v>1670</v>
      </c>
      <c r="G107" s="287" t="s">
        <v>1396</v>
      </c>
      <c r="H107" s="287" t="s">
        <v>1396</v>
      </c>
      <c r="I107" s="280">
        <f t="shared" si="1"/>
        <v>25.488</v>
      </c>
      <c r="J107" s="301">
        <v>25.488</v>
      </c>
      <c r="K107" s="281">
        <v>0</v>
      </c>
      <c r="L107" s="281" t="s">
        <v>1595</v>
      </c>
      <c r="M107" s="282" t="s">
        <v>1671</v>
      </c>
      <c r="N107" s="301" t="s">
        <v>1561</v>
      </c>
      <c r="O107" s="289" t="s">
        <v>1398</v>
      </c>
      <c r="P107" s="283" t="s">
        <v>1562</v>
      </c>
    </row>
    <row r="108" ht="108" spans="1:16">
      <c r="A108" s="276">
        <v>103</v>
      </c>
      <c r="B108" s="335">
        <v>2081005</v>
      </c>
      <c r="C108" s="276">
        <v>30199</v>
      </c>
      <c r="D108" s="276">
        <v>50501</v>
      </c>
      <c r="E108" s="278" t="s">
        <v>1672</v>
      </c>
      <c r="F108" s="278" t="s">
        <v>1673</v>
      </c>
      <c r="G108" s="279" t="s">
        <v>1396</v>
      </c>
      <c r="H108" s="279" t="s">
        <v>1674</v>
      </c>
      <c r="I108" s="280">
        <f t="shared" si="1"/>
        <v>27</v>
      </c>
      <c r="J108" s="281">
        <v>27</v>
      </c>
      <c r="K108" s="281">
        <v>0</v>
      </c>
      <c r="L108" s="281" t="s">
        <v>1595</v>
      </c>
      <c r="M108" s="278" t="s">
        <v>1675</v>
      </c>
      <c r="N108" s="281" t="s">
        <v>1531</v>
      </c>
      <c r="O108" s="289" t="s">
        <v>1398</v>
      </c>
      <c r="P108" s="283" t="s">
        <v>1549</v>
      </c>
    </row>
    <row r="109" ht="60" spans="1:16">
      <c r="A109" s="276">
        <v>104</v>
      </c>
      <c r="B109" s="335">
        <v>2081005</v>
      </c>
      <c r="C109" s="276">
        <v>30299</v>
      </c>
      <c r="D109" s="276">
        <v>50502</v>
      </c>
      <c r="E109" s="278" t="s">
        <v>1676</v>
      </c>
      <c r="F109" s="278" t="s">
        <v>1677</v>
      </c>
      <c r="G109" s="279" t="s">
        <v>1396</v>
      </c>
      <c r="H109" s="279" t="s">
        <v>1674</v>
      </c>
      <c r="I109" s="280">
        <f t="shared" si="1"/>
        <v>7</v>
      </c>
      <c r="J109" s="281">
        <v>7</v>
      </c>
      <c r="K109" s="336">
        <v>0</v>
      </c>
      <c r="L109" s="281" t="s">
        <v>1595</v>
      </c>
      <c r="M109" s="281" t="s">
        <v>1678</v>
      </c>
      <c r="N109" s="281" t="s">
        <v>1561</v>
      </c>
      <c r="O109" s="289" t="s">
        <v>1398</v>
      </c>
      <c r="P109" s="283" t="s">
        <v>1562</v>
      </c>
    </row>
    <row r="110" ht="60" spans="1:16">
      <c r="A110" s="276">
        <v>105</v>
      </c>
      <c r="B110" s="297">
        <v>2081004</v>
      </c>
      <c r="C110" s="276">
        <v>30101</v>
      </c>
      <c r="D110" s="276">
        <v>50501</v>
      </c>
      <c r="E110" s="299" t="s">
        <v>1679</v>
      </c>
      <c r="F110" s="299" t="s">
        <v>1680</v>
      </c>
      <c r="G110" s="279" t="s">
        <v>1396</v>
      </c>
      <c r="H110" s="279" t="s">
        <v>1681</v>
      </c>
      <c r="I110" s="280">
        <f t="shared" si="1"/>
        <v>121</v>
      </c>
      <c r="J110" s="308">
        <v>121</v>
      </c>
      <c r="K110" s="300">
        <v>0</v>
      </c>
      <c r="L110" s="281" t="s">
        <v>1529</v>
      </c>
      <c r="M110" s="282" t="s">
        <v>1682</v>
      </c>
      <c r="N110" s="308" t="s">
        <v>1531</v>
      </c>
      <c r="O110" s="289" t="s">
        <v>1398</v>
      </c>
      <c r="P110" s="283" t="s">
        <v>1549</v>
      </c>
    </row>
    <row r="111" ht="36" spans="1:16">
      <c r="A111" s="276">
        <v>106</v>
      </c>
      <c r="B111" s="297">
        <v>2081004</v>
      </c>
      <c r="C111" s="276">
        <v>30101</v>
      </c>
      <c r="D111" s="276">
        <v>50501</v>
      </c>
      <c r="E111" s="278" t="s">
        <v>1683</v>
      </c>
      <c r="F111" s="278" t="s">
        <v>1680</v>
      </c>
      <c r="G111" s="279" t="s">
        <v>1396</v>
      </c>
      <c r="H111" s="279" t="s">
        <v>1681</v>
      </c>
      <c r="I111" s="280">
        <f t="shared" si="1"/>
        <v>40</v>
      </c>
      <c r="J111" s="308">
        <v>40</v>
      </c>
      <c r="K111" s="281">
        <v>0</v>
      </c>
      <c r="L111" s="281" t="s">
        <v>1529</v>
      </c>
      <c r="M111" s="278" t="s">
        <v>1684</v>
      </c>
      <c r="N111" s="308" t="s">
        <v>1531</v>
      </c>
      <c r="O111" s="289" t="s">
        <v>1398</v>
      </c>
      <c r="P111" s="283" t="s">
        <v>1549</v>
      </c>
    </row>
    <row r="112" ht="72" spans="1:16">
      <c r="A112" s="276">
        <v>107</v>
      </c>
      <c r="B112" s="297">
        <v>2081004</v>
      </c>
      <c r="C112" s="276">
        <v>30101</v>
      </c>
      <c r="D112" s="276">
        <v>502</v>
      </c>
      <c r="E112" s="278" t="s">
        <v>1685</v>
      </c>
      <c r="F112" s="278" t="s">
        <v>1686</v>
      </c>
      <c r="G112" s="279" t="s">
        <v>1396</v>
      </c>
      <c r="H112" s="279" t="s">
        <v>1681</v>
      </c>
      <c r="I112" s="280">
        <f t="shared" si="1"/>
        <v>20</v>
      </c>
      <c r="J112" s="308">
        <v>20</v>
      </c>
      <c r="K112" s="281">
        <v>0</v>
      </c>
      <c r="L112" s="281" t="s">
        <v>1595</v>
      </c>
      <c r="M112" s="278" t="s">
        <v>1687</v>
      </c>
      <c r="N112" s="308" t="s">
        <v>1561</v>
      </c>
      <c r="O112" s="289" t="s">
        <v>1398</v>
      </c>
      <c r="P112" s="283" t="s">
        <v>1562</v>
      </c>
    </row>
    <row r="113" ht="48" spans="1:16">
      <c r="A113" s="276">
        <v>108</v>
      </c>
      <c r="B113" s="297">
        <v>2081005</v>
      </c>
      <c r="C113" s="276">
        <v>302</v>
      </c>
      <c r="D113" s="276">
        <v>50202</v>
      </c>
      <c r="E113" s="299" t="s">
        <v>1688</v>
      </c>
      <c r="F113" s="299" t="s">
        <v>1689</v>
      </c>
      <c r="G113" s="287" t="s">
        <v>1396</v>
      </c>
      <c r="H113" s="287" t="s">
        <v>1690</v>
      </c>
      <c r="I113" s="280">
        <f t="shared" si="1"/>
        <v>15</v>
      </c>
      <c r="J113" s="308">
        <v>15</v>
      </c>
      <c r="K113" s="300">
        <v>0</v>
      </c>
      <c r="L113" s="281" t="s">
        <v>1595</v>
      </c>
      <c r="M113" s="282" t="s">
        <v>1691</v>
      </c>
      <c r="N113" s="308" t="s">
        <v>1561</v>
      </c>
      <c r="O113" s="289" t="s">
        <v>1398</v>
      </c>
      <c r="P113" s="283" t="s">
        <v>1562</v>
      </c>
    </row>
    <row r="114" ht="48" spans="1:16">
      <c r="A114" s="276">
        <v>109</v>
      </c>
      <c r="B114" s="297">
        <v>2081199</v>
      </c>
      <c r="C114" s="276">
        <v>30106</v>
      </c>
      <c r="D114" s="276">
        <v>50501</v>
      </c>
      <c r="E114" s="299" t="s">
        <v>1692</v>
      </c>
      <c r="F114" s="299" t="s">
        <v>1693</v>
      </c>
      <c r="G114" s="279" t="s">
        <v>1396</v>
      </c>
      <c r="H114" s="279" t="s">
        <v>1577</v>
      </c>
      <c r="I114" s="280">
        <f t="shared" si="1"/>
        <v>30</v>
      </c>
      <c r="J114" s="282">
        <v>30</v>
      </c>
      <c r="K114" s="300">
        <v>0</v>
      </c>
      <c r="L114" s="281" t="s">
        <v>1529</v>
      </c>
      <c r="M114" s="294" t="s">
        <v>1694</v>
      </c>
      <c r="N114" s="282" t="s">
        <v>1531</v>
      </c>
      <c r="O114" s="289" t="s">
        <v>1398</v>
      </c>
      <c r="P114" s="283" t="s">
        <v>1549</v>
      </c>
    </row>
    <row r="115" ht="180" spans="1:16">
      <c r="A115" s="276">
        <v>110</v>
      </c>
      <c r="B115" s="307">
        <v>2080199</v>
      </c>
      <c r="C115" s="307">
        <v>30199</v>
      </c>
      <c r="D115" s="307">
        <v>50101</v>
      </c>
      <c r="E115" s="307" t="s">
        <v>1695</v>
      </c>
      <c r="F115" s="307" t="s">
        <v>1696</v>
      </c>
      <c r="G115" s="291" t="s">
        <v>1401</v>
      </c>
      <c r="H115" s="291" t="s">
        <v>1401</v>
      </c>
      <c r="I115" s="280">
        <f t="shared" si="1"/>
        <v>157.78</v>
      </c>
      <c r="J115" s="278">
        <v>67.78</v>
      </c>
      <c r="K115" s="300">
        <v>90</v>
      </c>
      <c r="L115" s="281" t="s">
        <v>1697</v>
      </c>
      <c r="M115" s="283" t="s">
        <v>1698</v>
      </c>
      <c r="N115" s="278" t="s">
        <v>1531</v>
      </c>
      <c r="O115" s="289" t="s">
        <v>1398</v>
      </c>
      <c r="P115" s="277" t="s">
        <v>1532</v>
      </c>
    </row>
    <row r="116" ht="96" spans="1:16">
      <c r="A116" s="276">
        <v>111</v>
      </c>
      <c r="B116" s="307">
        <v>2080199</v>
      </c>
      <c r="C116" s="307">
        <v>30201</v>
      </c>
      <c r="D116" s="307">
        <v>50201</v>
      </c>
      <c r="E116" s="307" t="s">
        <v>1699</v>
      </c>
      <c r="F116" s="307" t="s">
        <v>1700</v>
      </c>
      <c r="G116" s="291" t="s">
        <v>1401</v>
      </c>
      <c r="H116" s="291" t="s">
        <v>1401</v>
      </c>
      <c r="I116" s="280">
        <f t="shared" si="1"/>
        <v>90</v>
      </c>
      <c r="J116" s="278">
        <v>90</v>
      </c>
      <c r="K116" s="300">
        <v>0</v>
      </c>
      <c r="L116" s="281" t="s">
        <v>1529</v>
      </c>
      <c r="M116" s="282" t="s">
        <v>1701</v>
      </c>
      <c r="N116" s="278" t="s">
        <v>1531</v>
      </c>
      <c r="O116" s="289" t="s">
        <v>1398</v>
      </c>
      <c r="P116" s="283" t="s">
        <v>1549</v>
      </c>
    </row>
    <row r="117" ht="192" spans="1:16">
      <c r="A117" s="276">
        <v>112</v>
      </c>
      <c r="B117" s="307">
        <v>2080199</v>
      </c>
      <c r="C117" s="307">
        <v>30106</v>
      </c>
      <c r="D117" s="307">
        <v>50201</v>
      </c>
      <c r="E117" s="307" t="s">
        <v>1702</v>
      </c>
      <c r="F117" s="307" t="s">
        <v>1703</v>
      </c>
      <c r="G117" s="291" t="s">
        <v>1401</v>
      </c>
      <c r="H117" s="291" t="s">
        <v>1401</v>
      </c>
      <c r="I117" s="280">
        <f t="shared" si="1"/>
        <v>64</v>
      </c>
      <c r="J117" s="278">
        <v>64</v>
      </c>
      <c r="K117" s="300">
        <v>0</v>
      </c>
      <c r="L117" s="281" t="s">
        <v>1529</v>
      </c>
      <c r="M117" s="283" t="s">
        <v>1704</v>
      </c>
      <c r="N117" s="278" t="s">
        <v>1531</v>
      </c>
      <c r="O117" s="289" t="s">
        <v>1398</v>
      </c>
      <c r="P117" s="283" t="s">
        <v>1549</v>
      </c>
    </row>
    <row r="118" ht="36" spans="1:16">
      <c r="A118" s="276">
        <v>113</v>
      </c>
      <c r="B118" s="307">
        <v>2080199</v>
      </c>
      <c r="C118" s="307">
        <v>30201</v>
      </c>
      <c r="D118" s="307">
        <v>50201</v>
      </c>
      <c r="E118" s="307" t="s">
        <v>1705</v>
      </c>
      <c r="F118" s="307" t="s">
        <v>1706</v>
      </c>
      <c r="G118" s="291" t="s">
        <v>1401</v>
      </c>
      <c r="H118" s="291" t="s">
        <v>1401</v>
      </c>
      <c r="I118" s="280">
        <f t="shared" si="1"/>
        <v>100</v>
      </c>
      <c r="J118" s="281">
        <v>100</v>
      </c>
      <c r="K118" s="280">
        <v>0</v>
      </c>
      <c r="L118" s="281" t="s">
        <v>1529</v>
      </c>
      <c r="M118" s="337" t="s">
        <v>1707</v>
      </c>
      <c r="N118" s="281" t="s">
        <v>1561</v>
      </c>
      <c r="O118" s="289" t="s">
        <v>1398</v>
      </c>
      <c r="P118" s="283" t="s">
        <v>1562</v>
      </c>
    </row>
    <row r="119" ht="36" spans="1:16">
      <c r="A119" s="276">
        <v>114</v>
      </c>
      <c r="B119" s="307">
        <v>2080101</v>
      </c>
      <c r="C119" s="307">
        <v>30214</v>
      </c>
      <c r="D119" s="307">
        <v>50201</v>
      </c>
      <c r="E119" s="307" t="s">
        <v>1708</v>
      </c>
      <c r="F119" s="307"/>
      <c r="G119" s="291" t="s">
        <v>1401</v>
      </c>
      <c r="H119" s="291" t="s">
        <v>1401</v>
      </c>
      <c r="I119" s="280">
        <f t="shared" si="1"/>
        <v>7</v>
      </c>
      <c r="J119" s="278">
        <v>7</v>
      </c>
      <c r="K119" s="300">
        <v>0</v>
      </c>
      <c r="L119" s="281" t="s">
        <v>1653</v>
      </c>
      <c r="M119" s="282" t="s">
        <v>1709</v>
      </c>
      <c r="N119" s="278" t="s">
        <v>1561</v>
      </c>
      <c r="O119" s="289" t="s">
        <v>1398</v>
      </c>
      <c r="P119" s="283" t="s">
        <v>1562</v>
      </c>
    </row>
    <row r="120" ht="108" spans="1:16">
      <c r="A120" s="276">
        <v>115</v>
      </c>
      <c r="B120" s="290">
        <v>2089999</v>
      </c>
      <c r="C120" s="290">
        <v>30399</v>
      </c>
      <c r="D120" s="290">
        <v>50999</v>
      </c>
      <c r="E120" s="290" t="s">
        <v>1710</v>
      </c>
      <c r="F120" s="290" t="s">
        <v>1711</v>
      </c>
      <c r="G120" s="291" t="s">
        <v>1401</v>
      </c>
      <c r="H120" s="291" t="s">
        <v>1402</v>
      </c>
      <c r="I120" s="280">
        <f t="shared" si="1"/>
        <v>135</v>
      </c>
      <c r="J120" s="301">
        <v>135</v>
      </c>
      <c r="K120" s="293">
        <v>0</v>
      </c>
      <c r="L120" s="281" t="s">
        <v>1529</v>
      </c>
      <c r="M120" s="290" t="s">
        <v>1712</v>
      </c>
      <c r="N120" s="301" t="s">
        <v>1531</v>
      </c>
      <c r="O120" s="289" t="s">
        <v>1398</v>
      </c>
      <c r="P120" s="277" t="s">
        <v>1532</v>
      </c>
    </row>
    <row r="121" ht="60" spans="1:16">
      <c r="A121" s="276">
        <v>116</v>
      </c>
      <c r="B121" s="290">
        <v>2080107</v>
      </c>
      <c r="C121" s="338">
        <v>30201</v>
      </c>
      <c r="D121" s="338">
        <v>50502</v>
      </c>
      <c r="E121" s="290" t="s">
        <v>1713</v>
      </c>
      <c r="F121" s="290" t="s">
        <v>1714</v>
      </c>
      <c r="G121" s="291" t="s">
        <v>1401</v>
      </c>
      <c r="H121" s="291" t="s">
        <v>1402</v>
      </c>
      <c r="I121" s="280">
        <f t="shared" si="1"/>
        <v>147</v>
      </c>
      <c r="J121" s="301">
        <v>147</v>
      </c>
      <c r="K121" s="293">
        <v>0</v>
      </c>
      <c r="L121" s="281" t="s">
        <v>1595</v>
      </c>
      <c r="M121" s="290" t="s">
        <v>1715</v>
      </c>
      <c r="N121" s="301" t="s">
        <v>1561</v>
      </c>
      <c r="O121" s="289" t="s">
        <v>1398</v>
      </c>
      <c r="P121" s="283" t="s">
        <v>1562</v>
      </c>
    </row>
    <row r="122" ht="60" spans="1:16">
      <c r="A122" s="276">
        <v>117</v>
      </c>
      <c r="B122" s="290">
        <v>2080107</v>
      </c>
      <c r="C122" s="338">
        <v>30201</v>
      </c>
      <c r="D122" s="338">
        <v>50502</v>
      </c>
      <c r="E122" s="290" t="s">
        <v>1716</v>
      </c>
      <c r="F122" s="290" t="s">
        <v>1717</v>
      </c>
      <c r="G122" s="291" t="s">
        <v>1401</v>
      </c>
      <c r="H122" s="291" t="s">
        <v>1402</v>
      </c>
      <c r="I122" s="280">
        <f t="shared" si="1"/>
        <v>50</v>
      </c>
      <c r="J122" s="301">
        <v>50</v>
      </c>
      <c r="K122" s="293">
        <v>0</v>
      </c>
      <c r="L122" s="281" t="s">
        <v>1529</v>
      </c>
      <c r="M122" s="290" t="s">
        <v>1718</v>
      </c>
      <c r="N122" s="301" t="s">
        <v>1561</v>
      </c>
      <c r="O122" s="289" t="s">
        <v>1398</v>
      </c>
      <c r="P122" s="283" t="s">
        <v>1562</v>
      </c>
    </row>
    <row r="123" ht="36" spans="1:16">
      <c r="A123" s="276">
        <v>118</v>
      </c>
      <c r="B123" s="297">
        <v>2080106</v>
      </c>
      <c r="C123" s="276">
        <v>30103</v>
      </c>
      <c r="D123" s="276">
        <v>50299</v>
      </c>
      <c r="E123" s="299" t="s">
        <v>1719</v>
      </c>
      <c r="F123" s="278" t="s">
        <v>1720</v>
      </c>
      <c r="G123" s="291" t="s">
        <v>1401</v>
      </c>
      <c r="H123" s="291" t="s">
        <v>1414</v>
      </c>
      <c r="I123" s="280">
        <f t="shared" si="1"/>
        <v>46</v>
      </c>
      <c r="J123" s="339">
        <v>46</v>
      </c>
      <c r="K123" s="280">
        <v>0</v>
      </c>
      <c r="L123" s="281" t="s">
        <v>1529</v>
      </c>
      <c r="M123" s="337" t="s">
        <v>1721</v>
      </c>
      <c r="N123" s="339" t="s">
        <v>1561</v>
      </c>
      <c r="O123" s="289" t="s">
        <v>1398</v>
      </c>
      <c r="P123" s="283" t="s">
        <v>1562</v>
      </c>
    </row>
    <row r="124" ht="24" spans="1:16">
      <c r="A124" s="276">
        <v>119</v>
      </c>
      <c r="B124" s="321">
        <v>2130804</v>
      </c>
      <c r="C124" s="318">
        <v>30399</v>
      </c>
      <c r="D124" s="318">
        <v>50999</v>
      </c>
      <c r="E124" s="340" t="s">
        <v>1722</v>
      </c>
      <c r="F124" s="278" t="s">
        <v>1723</v>
      </c>
      <c r="G124" s="278" t="s">
        <v>1724</v>
      </c>
      <c r="H124" s="278" t="s">
        <v>1725</v>
      </c>
      <c r="I124" s="280">
        <f t="shared" si="1"/>
        <v>400</v>
      </c>
      <c r="J124" s="280">
        <v>20</v>
      </c>
      <c r="K124" s="340">
        <v>380</v>
      </c>
      <c r="L124" s="281" t="s">
        <v>1529</v>
      </c>
      <c r="M124" s="278" t="s">
        <v>1726</v>
      </c>
      <c r="N124" s="320" t="s">
        <v>1531</v>
      </c>
      <c r="O124" s="282" t="s">
        <v>1584</v>
      </c>
      <c r="P124" s="277" t="s">
        <v>1532</v>
      </c>
    </row>
    <row r="125" ht="36" spans="1:16">
      <c r="A125" s="276">
        <v>120</v>
      </c>
      <c r="B125" s="335">
        <v>2080107</v>
      </c>
      <c r="C125" s="276">
        <v>30201</v>
      </c>
      <c r="D125" s="276">
        <v>50502</v>
      </c>
      <c r="E125" s="278" t="s">
        <v>1713</v>
      </c>
      <c r="F125" s="278" t="s">
        <v>1727</v>
      </c>
      <c r="G125" s="291" t="s">
        <v>1401</v>
      </c>
      <c r="H125" s="291" t="s">
        <v>1728</v>
      </c>
      <c r="I125" s="280">
        <f t="shared" si="1"/>
        <v>36</v>
      </c>
      <c r="J125" s="281">
        <v>36</v>
      </c>
      <c r="K125" s="281">
        <v>0</v>
      </c>
      <c r="L125" s="281" t="s">
        <v>1595</v>
      </c>
      <c r="M125" s="278" t="s">
        <v>1729</v>
      </c>
      <c r="N125" s="281" t="s">
        <v>1561</v>
      </c>
      <c r="O125" s="289" t="s">
        <v>1398</v>
      </c>
      <c r="P125" s="283" t="s">
        <v>1562</v>
      </c>
    </row>
    <row r="126" ht="48" spans="1:16">
      <c r="A126" s="276">
        <v>121</v>
      </c>
      <c r="B126" s="297">
        <v>2080899</v>
      </c>
      <c r="C126" s="276">
        <v>30399</v>
      </c>
      <c r="D126" s="276">
        <v>50999</v>
      </c>
      <c r="E126" s="298" t="s">
        <v>1730</v>
      </c>
      <c r="F126" s="278" t="s">
        <v>1731</v>
      </c>
      <c r="G126" s="279" t="s">
        <v>1418</v>
      </c>
      <c r="H126" s="279" t="s">
        <v>1418</v>
      </c>
      <c r="I126" s="280">
        <f t="shared" si="1"/>
        <v>100</v>
      </c>
      <c r="J126" s="281">
        <v>100</v>
      </c>
      <c r="K126" s="300">
        <v>0</v>
      </c>
      <c r="L126" s="281" t="s">
        <v>1529</v>
      </c>
      <c r="M126" s="278" t="s">
        <v>1732</v>
      </c>
      <c r="N126" s="281" t="s">
        <v>1531</v>
      </c>
      <c r="O126" s="289" t="s">
        <v>1398</v>
      </c>
      <c r="P126" s="277" t="s">
        <v>1532</v>
      </c>
    </row>
    <row r="127" ht="60" spans="1:16">
      <c r="A127" s="276">
        <v>122</v>
      </c>
      <c r="B127" s="297">
        <v>2080899</v>
      </c>
      <c r="C127" s="276">
        <v>30399</v>
      </c>
      <c r="D127" s="276">
        <v>50999</v>
      </c>
      <c r="E127" s="298" t="s">
        <v>1733</v>
      </c>
      <c r="F127" s="282" t="s">
        <v>1734</v>
      </c>
      <c r="G127" s="279" t="s">
        <v>1418</v>
      </c>
      <c r="H127" s="279" t="s">
        <v>1418</v>
      </c>
      <c r="I127" s="280">
        <f t="shared" si="1"/>
        <v>40</v>
      </c>
      <c r="J127" s="281">
        <v>40</v>
      </c>
      <c r="K127" s="300">
        <v>0</v>
      </c>
      <c r="L127" s="281" t="s">
        <v>1529</v>
      </c>
      <c r="M127" s="282" t="s">
        <v>1735</v>
      </c>
      <c r="N127" s="281" t="s">
        <v>1531</v>
      </c>
      <c r="O127" s="289" t="s">
        <v>1398</v>
      </c>
      <c r="P127" s="277" t="s">
        <v>1532</v>
      </c>
    </row>
    <row r="128" ht="60" spans="1:16">
      <c r="A128" s="276">
        <v>123</v>
      </c>
      <c r="B128" s="297">
        <v>2080899</v>
      </c>
      <c r="C128" s="276">
        <v>30399</v>
      </c>
      <c r="D128" s="276">
        <v>50999</v>
      </c>
      <c r="E128" s="298" t="s">
        <v>1736</v>
      </c>
      <c r="F128" s="299" t="s">
        <v>1737</v>
      </c>
      <c r="G128" s="279" t="s">
        <v>1418</v>
      </c>
      <c r="H128" s="279" t="s">
        <v>1418</v>
      </c>
      <c r="I128" s="280">
        <f t="shared" si="1"/>
        <v>100</v>
      </c>
      <c r="J128" s="301">
        <v>100</v>
      </c>
      <c r="K128" s="300">
        <v>0</v>
      </c>
      <c r="L128" s="281" t="s">
        <v>1529</v>
      </c>
      <c r="M128" s="299" t="s">
        <v>1738</v>
      </c>
      <c r="N128" s="301" t="s">
        <v>1531</v>
      </c>
      <c r="O128" s="289" t="s">
        <v>1398</v>
      </c>
      <c r="P128" s="277" t="s">
        <v>1532</v>
      </c>
    </row>
    <row r="129" ht="84" spans="1:16">
      <c r="A129" s="276">
        <v>124</v>
      </c>
      <c r="B129" s="297">
        <v>2082899</v>
      </c>
      <c r="C129" s="276">
        <v>30399</v>
      </c>
      <c r="D129" s="276">
        <v>50999</v>
      </c>
      <c r="E129" s="278" t="s">
        <v>1739</v>
      </c>
      <c r="F129" s="278" t="s">
        <v>1740</v>
      </c>
      <c r="G129" s="279" t="s">
        <v>1418</v>
      </c>
      <c r="H129" s="279" t="s">
        <v>1418</v>
      </c>
      <c r="I129" s="280">
        <f t="shared" si="1"/>
        <v>230</v>
      </c>
      <c r="J129" s="281">
        <v>230</v>
      </c>
      <c r="K129" s="300">
        <v>0</v>
      </c>
      <c r="L129" s="281" t="s">
        <v>1653</v>
      </c>
      <c r="M129" s="282" t="s">
        <v>1741</v>
      </c>
      <c r="N129" s="281" t="s">
        <v>1531</v>
      </c>
      <c r="O129" s="289" t="s">
        <v>1398</v>
      </c>
      <c r="P129" s="277" t="s">
        <v>1532</v>
      </c>
    </row>
    <row r="130" ht="36" spans="1:16">
      <c r="A130" s="276">
        <v>125</v>
      </c>
      <c r="B130" s="297">
        <v>2082899</v>
      </c>
      <c r="C130" s="276">
        <v>30399</v>
      </c>
      <c r="D130" s="276">
        <v>50999</v>
      </c>
      <c r="E130" s="278" t="s">
        <v>1742</v>
      </c>
      <c r="F130" s="278" t="s">
        <v>1743</v>
      </c>
      <c r="G130" s="279" t="s">
        <v>1418</v>
      </c>
      <c r="H130" s="279" t="s">
        <v>1418</v>
      </c>
      <c r="I130" s="280">
        <f t="shared" si="1"/>
        <v>8.5</v>
      </c>
      <c r="J130" s="281">
        <v>8.5</v>
      </c>
      <c r="K130" s="300">
        <v>0</v>
      </c>
      <c r="L130" s="281" t="s">
        <v>1529</v>
      </c>
      <c r="M130" s="278" t="s">
        <v>1744</v>
      </c>
      <c r="N130" s="281" t="s">
        <v>1531</v>
      </c>
      <c r="O130" s="289" t="s">
        <v>1398</v>
      </c>
      <c r="P130" s="341" t="s">
        <v>1745</v>
      </c>
    </row>
    <row r="131" ht="48" spans="1:16">
      <c r="A131" s="276">
        <v>126</v>
      </c>
      <c r="B131" s="297">
        <v>2082899</v>
      </c>
      <c r="C131" s="276">
        <v>30399</v>
      </c>
      <c r="D131" s="276">
        <v>50901</v>
      </c>
      <c r="E131" s="278" t="s">
        <v>1746</v>
      </c>
      <c r="F131" s="278" t="s">
        <v>1747</v>
      </c>
      <c r="G131" s="279" t="s">
        <v>1418</v>
      </c>
      <c r="H131" s="279" t="s">
        <v>1418</v>
      </c>
      <c r="I131" s="280">
        <f t="shared" si="1"/>
        <v>12</v>
      </c>
      <c r="J131" s="281">
        <v>12</v>
      </c>
      <c r="K131" s="300">
        <v>0</v>
      </c>
      <c r="L131" s="281" t="s">
        <v>1653</v>
      </c>
      <c r="M131" s="278" t="s">
        <v>1748</v>
      </c>
      <c r="N131" s="281" t="s">
        <v>1531</v>
      </c>
      <c r="O131" s="289" t="s">
        <v>1398</v>
      </c>
      <c r="P131" s="341" t="s">
        <v>1745</v>
      </c>
    </row>
    <row r="132" ht="72" spans="1:16">
      <c r="A132" s="276">
        <v>127</v>
      </c>
      <c r="B132" s="297">
        <v>2082899</v>
      </c>
      <c r="C132" s="276">
        <v>30399</v>
      </c>
      <c r="D132" s="276">
        <v>50999</v>
      </c>
      <c r="E132" s="298" t="s">
        <v>1749</v>
      </c>
      <c r="F132" s="298" t="s">
        <v>1750</v>
      </c>
      <c r="G132" s="279" t="s">
        <v>1418</v>
      </c>
      <c r="H132" s="279" t="s">
        <v>1418</v>
      </c>
      <c r="I132" s="280">
        <f t="shared" si="1"/>
        <v>260</v>
      </c>
      <c r="J132" s="299">
        <v>260</v>
      </c>
      <c r="K132" s="301">
        <v>0</v>
      </c>
      <c r="L132" s="281" t="s">
        <v>1529</v>
      </c>
      <c r="M132" s="299" t="s">
        <v>1751</v>
      </c>
      <c r="N132" s="299" t="s">
        <v>1531</v>
      </c>
      <c r="O132" s="289" t="s">
        <v>1398</v>
      </c>
      <c r="P132" s="283" t="s">
        <v>1549</v>
      </c>
    </row>
    <row r="133" ht="36" spans="1:16">
      <c r="A133" s="276">
        <v>128</v>
      </c>
      <c r="B133" s="302">
        <v>2082899</v>
      </c>
      <c r="C133" s="302">
        <v>30201</v>
      </c>
      <c r="D133" s="302">
        <v>50201</v>
      </c>
      <c r="E133" s="302" t="s">
        <v>1752</v>
      </c>
      <c r="F133" s="302" t="s">
        <v>1753</v>
      </c>
      <c r="G133" s="279" t="s">
        <v>1418</v>
      </c>
      <c r="H133" s="279" t="s">
        <v>1418</v>
      </c>
      <c r="I133" s="280">
        <f t="shared" si="1"/>
        <v>7</v>
      </c>
      <c r="J133" s="281">
        <v>7</v>
      </c>
      <c r="K133" s="301">
        <v>0</v>
      </c>
      <c r="L133" s="281" t="s">
        <v>1529</v>
      </c>
      <c r="M133" s="290" t="s">
        <v>1754</v>
      </c>
      <c r="N133" s="281" t="s">
        <v>1531</v>
      </c>
      <c r="O133" s="289" t="s">
        <v>1398</v>
      </c>
      <c r="P133" s="342" t="s">
        <v>1549</v>
      </c>
    </row>
    <row r="134" ht="48" spans="1:16">
      <c r="A134" s="276">
        <v>129</v>
      </c>
      <c r="B134" s="299">
        <v>2082899</v>
      </c>
      <c r="C134" s="299">
        <v>30299</v>
      </c>
      <c r="D134" s="299">
        <v>50299</v>
      </c>
      <c r="E134" s="299" t="s">
        <v>1755</v>
      </c>
      <c r="F134" s="299" t="s">
        <v>1756</v>
      </c>
      <c r="G134" s="279" t="s">
        <v>1418</v>
      </c>
      <c r="H134" s="279" t="s">
        <v>1418</v>
      </c>
      <c r="I134" s="280">
        <f t="shared" ref="I134:I141" si="2">J134+K134</f>
        <v>14.4</v>
      </c>
      <c r="J134" s="278">
        <v>14.4</v>
      </c>
      <c r="K134" s="281">
        <v>0</v>
      </c>
      <c r="L134" s="281" t="s">
        <v>1529</v>
      </c>
      <c r="M134" s="278" t="s">
        <v>1757</v>
      </c>
      <c r="N134" s="278" t="s">
        <v>1561</v>
      </c>
      <c r="O134" s="289" t="s">
        <v>1398</v>
      </c>
      <c r="P134" s="283" t="s">
        <v>1562</v>
      </c>
    </row>
    <row r="135" ht="84" spans="1:16">
      <c r="A135" s="276">
        <v>130</v>
      </c>
      <c r="B135" s="302">
        <v>2082899</v>
      </c>
      <c r="C135" s="302">
        <v>30399</v>
      </c>
      <c r="D135" s="302">
        <v>50999</v>
      </c>
      <c r="E135" s="303" t="s">
        <v>1758</v>
      </c>
      <c r="F135" s="303" t="s">
        <v>1759</v>
      </c>
      <c r="G135" s="279" t="s">
        <v>1418</v>
      </c>
      <c r="H135" s="279" t="s">
        <v>1418</v>
      </c>
      <c r="I135" s="280">
        <f t="shared" si="2"/>
        <v>15</v>
      </c>
      <c r="J135" s="305">
        <v>15</v>
      </c>
      <c r="K135" s="343">
        <v>0</v>
      </c>
      <c r="L135" s="281" t="s">
        <v>1529</v>
      </c>
      <c r="M135" s="306" t="s">
        <v>1760</v>
      </c>
      <c r="N135" s="305" t="s">
        <v>1561</v>
      </c>
      <c r="O135" s="289" t="s">
        <v>1398</v>
      </c>
      <c r="P135" s="283" t="s">
        <v>1562</v>
      </c>
    </row>
    <row r="136" ht="24" spans="1:16">
      <c r="A136" s="276">
        <v>131</v>
      </c>
      <c r="B136" s="299">
        <v>2082899</v>
      </c>
      <c r="C136" s="299">
        <v>30201</v>
      </c>
      <c r="D136" s="299">
        <v>50201</v>
      </c>
      <c r="E136" s="299" t="s">
        <v>1761</v>
      </c>
      <c r="F136" s="299" t="s">
        <v>1762</v>
      </c>
      <c r="G136" s="279" t="s">
        <v>1418</v>
      </c>
      <c r="H136" s="279" t="s">
        <v>1418</v>
      </c>
      <c r="I136" s="280">
        <f t="shared" si="2"/>
        <v>32</v>
      </c>
      <c r="J136" s="305">
        <v>32</v>
      </c>
      <c r="K136" s="280">
        <v>0</v>
      </c>
      <c r="L136" s="281" t="s">
        <v>1529</v>
      </c>
      <c r="M136" s="306"/>
      <c r="N136" s="305" t="s">
        <v>1561</v>
      </c>
      <c r="O136" s="289" t="s">
        <v>1398</v>
      </c>
      <c r="P136" s="283" t="s">
        <v>1562</v>
      </c>
    </row>
    <row r="137" ht="36" spans="1:16">
      <c r="A137" s="276">
        <v>132</v>
      </c>
      <c r="B137" s="299">
        <v>2082899</v>
      </c>
      <c r="C137" s="299">
        <v>30201</v>
      </c>
      <c r="D137" s="299">
        <v>50201</v>
      </c>
      <c r="E137" s="299" t="s">
        <v>1763</v>
      </c>
      <c r="F137" s="299" t="s">
        <v>1764</v>
      </c>
      <c r="G137" s="279" t="s">
        <v>1418</v>
      </c>
      <c r="H137" s="279" t="s">
        <v>1418</v>
      </c>
      <c r="I137" s="280">
        <f t="shared" si="2"/>
        <v>10</v>
      </c>
      <c r="J137" s="301">
        <v>10</v>
      </c>
      <c r="K137" s="301">
        <v>0</v>
      </c>
      <c r="L137" s="281" t="s">
        <v>1529</v>
      </c>
      <c r="M137" s="299" t="s">
        <v>1765</v>
      </c>
      <c r="N137" s="301" t="s">
        <v>1561</v>
      </c>
      <c r="O137" s="289" t="s">
        <v>1398</v>
      </c>
      <c r="P137" s="283" t="s">
        <v>1562</v>
      </c>
    </row>
    <row r="138" ht="120" spans="1:16">
      <c r="A138" s="276">
        <v>133</v>
      </c>
      <c r="B138" s="302">
        <v>2082899</v>
      </c>
      <c r="C138" s="302">
        <v>30213</v>
      </c>
      <c r="D138" s="302">
        <v>50209</v>
      </c>
      <c r="E138" s="282" t="s">
        <v>1766</v>
      </c>
      <c r="F138" s="302" t="s">
        <v>1767</v>
      </c>
      <c r="G138" s="279" t="s">
        <v>1418</v>
      </c>
      <c r="H138" s="279" t="s">
        <v>1418</v>
      </c>
      <c r="I138" s="280">
        <f t="shared" si="2"/>
        <v>8</v>
      </c>
      <c r="J138" s="281">
        <v>8</v>
      </c>
      <c r="K138" s="300">
        <v>0</v>
      </c>
      <c r="L138" s="281" t="s">
        <v>1529</v>
      </c>
      <c r="M138" s="282" t="s">
        <v>1768</v>
      </c>
      <c r="N138" s="281" t="s">
        <v>1561</v>
      </c>
      <c r="O138" s="289" t="s">
        <v>1398</v>
      </c>
      <c r="P138" s="283" t="s">
        <v>1562</v>
      </c>
    </row>
    <row r="139" ht="72" spans="1:16">
      <c r="A139" s="276">
        <v>134</v>
      </c>
      <c r="B139" s="297">
        <v>2089999</v>
      </c>
      <c r="C139" s="276">
        <v>30302</v>
      </c>
      <c r="D139" s="276">
        <v>50905</v>
      </c>
      <c r="E139" s="278" t="s">
        <v>1769</v>
      </c>
      <c r="F139" s="278" t="s">
        <v>1770</v>
      </c>
      <c r="G139" s="279" t="s">
        <v>1418</v>
      </c>
      <c r="H139" s="279" t="s">
        <v>1771</v>
      </c>
      <c r="I139" s="280">
        <f t="shared" si="2"/>
        <v>72</v>
      </c>
      <c r="J139" s="278">
        <v>72</v>
      </c>
      <c r="K139" s="281">
        <v>0</v>
      </c>
      <c r="L139" s="281" t="s">
        <v>1653</v>
      </c>
      <c r="M139" s="278" t="s">
        <v>1772</v>
      </c>
      <c r="N139" s="278" t="s">
        <v>1531</v>
      </c>
      <c r="O139" s="289" t="s">
        <v>1398</v>
      </c>
      <c r="P139" s="277" t="s">
        <v>1532</v>
      </c>
    </row>
    <row r="140" ht="48" spans="1:16">
      <c r="A140" s="276">
        <v>135</v>
      </c>
      <c r="B140" s="297">
        <v>2080902</v>
      </c>
      <c r="C140" s="276">
        <v>30399</v>
      </c>
      <c r="D140" s="276">
        <v>50999</v>
      </c>
      <c r="E140" s="278" t="s">
        <v>1773</v>
      </c>
      <c r="F140" s="278"/>
      <c r="G140" s="279" t="s">
        <v>1418</v>
      </c>
      <c r="H140" s="279" t="s">
        <v>1771</v>
      </c>
      <c r="I140" s="280">
        <f t="shared" si="2"/>
        <v>10</v>
      </c>
      <c r="J140" s="278">
        <v>10</v>
      </c>
      <c r="K140" s="281">
        <v>0</v>
      </c>
      <c r="L140" s="281" t="s">
        <v>1529</v>
      </c>
      <c r="M140" s="278" t="s">
        <v>1774</v>
      </c>
      <c r="N140" s="278" t="s">
        <v>1561</v>
      </c>
      <c r="O140" s="289" t="s">
        <v>1398</v>
      </c>
      <c r="P140" s="283" t="s">
        <v>1562</v>
      </c>
    </row>
    <row r="141" ht="62" customHeight="1" spans="1:16">
      <c r="A141" s="276">
        <v>136</v>
      </c>
      <c r="B141" s="344">
        <v>2101102</v>
      </c>
      <c r="C141" s="276">
        <v>30110</v>
      </c>
      <c r="D141" s="276">
        <v>50501</v>
      </c>
      <c r="E141" s="278" t="s">
        <v>1775</v>
      </c>
      <c r="F141" s="278" t="s">
        <v>1776</v>
      </c>
      <c r="G141" s="279" t="s">
        <v>1418</v>
      </c>
      <c r="H141" s="279" t="s">
        <v>1771</v>
      </c>
      <c r="I141" s="280">
        <f t="shared" si="2"/>
        <v>12</v>
      </c>
      <c r="J141" s="281">
        <v>12</v>
      </c>
      <c r="K141" s="281">
        <v>0</v>
      </c>
      <c r="L141" s="281" t="s">
        <v>1529</v>
      </c>
      <c r="M141" s="282"/>
      <c r="N141" s="278" t="s">
        <v>1561</v>
      </c>
      <c r="O141" s="289" t="s">
        <v>1398</v>
      </c>
      <c r="P141" s="283" t="s">
        <v>1562</v>
      </c>
    </row>
    <row r="142" ht="72" spans="1:16">
      <c r="A142" s="276">
        <v>137</v>
      </c>
      <c r="B142" s="344">
        <v>2082805</v>
      </c>
      <c r="C142" s="276">
        <v>30106</v>
      </c>
      <c r="D142" s="276">
        <v>50501</v>
      </c>
      <c r="E142" s="278" t="s">
        <v>1777</v>
      </c>
      <c r="F142" s="278" t="s">
        <v>1778</v>
      </c>
      <c r="G142" s="279" t="s">
        <v>1418</v>
      </c>
      <c r="H142" s="279" t="s">
        <v>1779</v>
      </c>
      <c r="I142" s="280">
        <f t="shared" ref="I142:I198" si="3">J142+K142</f>
        <v>18</v>
      </c>
      <c r="J142" s="281">
        <v>18</v>
      </c>
      <c r="K142" s="281">
        <v>0</v>
      </c>
      <c r="L142" s="281" t="s">
        <v>1529</v>
      </c>
      <c r="M142" s="282" t="s">
        <v>1780</v>
      </c>
      <c r="N142" s="281" t="s">
        <v>1531</v>
      </c>
      <c r="O142" s="289" t="s">
        <v>1398</v>
      </c>
      <c r="P142" s="283" t="s">
        <v>1549</v>
      </c>
    </row>
    <row r="143" ht="36" spans="1:16">
      <c r="A143" s="276">
        <v>138</v>
      </c>
      <c r="B143" s="297">
        <v>2081005</v>
      </c>
      <c r="C143" s="276">
        <v>301</v>
      </c>
      <c r="D143" s="276">
        <v>50101</v>
      </c>
      <c r="E143" s="278" t="s">
        <v>1781</v>
      </c>
      <c r="F143" s="278" t="s">
        <v>1782</v>
      </c>
      <c r="G143" s="279" t="s">
        <v>1418</v>
      </c>
      <c r="H143" s="287" t="s">
        <v>1690</v>
      </c>
      <c r="I143" s="280">
        <f t="shared" si="3"/>
        <v>12.8</v>
      </c>
      <c r="J143" s="308">
        <v>12.8</v>
      </c>
      <c r="K143" s="281">
        <v>0</v>
      </c>
      <c r="L143" s="281" t="s">
        <v>1540</v>
      </c>
      <c r="M143" s="278" t="s">
        <v>1783</v>
      </c>
      <c r="N143" s="308" t="s">
        <v>1531</v>
      </c>
      <c r="O143" s="289" t="s">
        <v>1398</v>
      </c>
      <c r="P143" s="309" t="s">
        <v>1542</v>
      </c>
    </row>
    <row r="144" ht="156" spans="1:16">
      <c r="A144" s="276">
        <v>139</v>
      </c>
      <c r="B144" s="297">
        <v>2080501</v>
      </c>
      <c r="C144" s="276">
        <v>31302</v>
      </c>
      <c r="D144" s="276">
        <v>50901</v>
      </c>
      <c r="E144" s="278" t="s">
        <v>1784</v>
      </c>
      <c r="F144" s="278" t="s">
        <v>1785</v>
      </c>
      <c r="G144" s="279" t="s">
        <v>1433</v>
      </c>
      <c r="H144" s="279" t="s">
        <v>1433</v>
      </c>
      <c r="I144" s="280">
        <f t="shared" si="3"/>
        <v>50</v>
      </c>
      <c r="J144" s="281">
        <v>50</v>
      </c>
      <c r="K144" s="281">
        <v>0</v>
      </c>
      <c r="L144" s="281" t="s">
        <v>1529</v>
      </c>
      <c r="M144" s="283" t="s">
        <v>1786</v>
      </c>
      <c r="N144" s="281" t="s">
        <v>1531</v>
      </c>
      <c r="O144" s="289" t="s">
        <v>1398</v>
      </c>
      <c r="P144" s="277" t="s">
        <v>1532</v>
      </c>
    </row>
    <row r="145" ht="36" spans="1:16">
      <c r="A145" s="276">
        <v>140</v>
      </c>
      <c r="B145" s="297">
        <v>2101299</v>
      </c>
      <c r="C145" s="276">
        <v>31302</v>
      </c>
      <c r="D145" s="276">
        <v>51002</v>
      </c>
      <c r="E145" s="278" t="s">
        <v>1787</v>
      </c>
      <c r="F145" s="278" t="s">
        <v>1788</v>
      </c>
      <c r="G145" s="279" t="s">
        <v>1433</v>
      </c>
      <c r="H145" s="279" t="s">
        <v>1433</v>
      </c>
      <c r="I145" s="280">
        <f t="shared" si="3"/>
        <v>10.4</v>
      </c>
      <c r="J145" s="281">
        <v>10.4</v>
      </c>
      <c r="K145" s="300">
        <v>0</v>
      </c>
      <c r="L145" s="281" t="s">
        <v>1653</v>
      </c>
      <c r="M145" s="282" t="s">
        <v>1789</v>
      </c>
      <c r="N145" s="281" t="s">
        <v>1531</v>
      </c>
      <c r="O145" s="289" t="s">
        <v>1398</v>
      </c>
      <c r="P145" s="277" t="s">
        <v>1532</v>
      </c>
    </row>
    <row r="146" ht="60" spans="1:16">
      <c r="A146" s="276">
        <v>141</v>
      </c>
      <c r="B146" s="297">
        <v>2101506</v>
      </c>
      <c r="C146" s="276">
        <v>30201</v>
      </c>
      <c r="D146" s="276">
        <v>50201</v>
      </c>
      <c r="E146" s="278" t="s">
        <v>1790</v>
      </c>
      <c r="F146" s="278" t="s">
        <v>1791</v>
      </c>
      <c r="G146" s="279" t="s">
        <v>1433</v>
      </c>
      <c r="H146" s="279" t="s">
        <v>1433</v>
      </c>
      <c r="I146" s="280">
        <f t="shared" si="3"/>
        <v>74</v>
      </c>
      <c r="J146" s="281">
        <v>74</v>
      </c>
      <c r="K146" s="281">
        <v>0</v>
      </c>
      <c r="L146" s="281" t="s">
        <v>1529</v>
      </c>
      <c r="M146" s="282" t="s">
        <v>1792</v>
      </c>
      <c r="N146" s="281" t="s">
        <v>1561</v>
      </c>
      <c r="O146" s="289" t="s">
        <v>1398</v>
      </c>
      <c r="P146" s="283" t="s">
        <v>1562</v>
      </c>
    </row>
    <row r="147" ht="36" spans="1:16">
      <c r="A147" s="276">
        <v>142</v>
      </c>
      <c r="B147" s="297">
        <v>2101506</v>
      </c>
      <c r="C147" s="276">
        <v>30201</v>
      </c>
      <c r="D147" s="276">
        <v>50201</v>
      </c>
      <c r="E147" s="299" t="s">
        <v>1793</v>
      </c>
      <c r="F147" s="299" t="s">
        <v>1794</v>
      </c>
      <c r="G147" s="279" t="s">
        <v>1433</v>
      </c>
      <c r="H147" s="279" t="s">
        <v>1433</v>
      </c>
      <c r="I147" s="280">
        <f t="shared" si="3"/>
        <v>160</v>
      </c>
      <c r="J147" s="301">
        <v>160</v>
      </c>
      <c r="K147" s="300">
        <v>0</v>
      </c>
      <c r="L147" s="281" t="s">
        <v>1529</v>
      </c>
      <c r="M147" s="299" t="s">
        <v>1795</v>
      </c>
      <c r="N147" s="301" t="s">
        <v>1561</v>
      </c>
      <c r="O147" s="289" t="s">
        <v>1398</v>
      </c>
      <c r="P147" s="283" t="s">
        <v>1562</v>
      </c>
    </row>
    <row r="148" ht="24" spans="1:16">
      <c r="A148" s="276">
        <v>143</v>
      </c>
      <c r="B148" s="297">
        <v>2101501</v>
      </c>
      <c r="C148" s="276">
        <v>30213</v>
      </c>
      <c r="D148" s="276">
        <v>50209</v>
      </c>
      <c r="E148" s="278" t="s">
        <v>1796</v>
      </c>
      <c r="F148" s="278" t="s">
        <v>1791</v>
      </c>
      <c r="G148" s="279" t="s">
        <v>1433</v>
      </c>
      <c r="H148" s="279" t="s">
        <v>1433</v>
      </c>
      <c r="I148" s="280">
        <f t="shared" si="3"/>
        <v>28</v>
      </c>
      <c r="J148" s="301">
        <v>28</v>
      </c>
      <c r="K148" s="281">
        <v>0</v>
      </c>
      <c r="L148" s="281" t="s">
        <v>1529</v>
      </c>
      <c r="M148" s="299" t="s">
        <v>1797</v>
      </c>
      <c r="N148" s="301" t="s">
        <v>1561</v>
      </c>
      <c r="O148" s="289" t="s">
        <v>1398</v>
      </c>
      <c r="P148" s="283" t="s">
        <v>1562</v>
      </c>
    </row>
    <row r="149" ht="24" spans="1:16">
      <c r="A149" s="276">
        <v>144</v>
      </c>
      <c r="B149" s="297">
        <v>2101501</v>
      </c>
      <c r="C149" s="276">
        <v>30201</v>
      </c>
      <c r="D149" s="276">
        <v>50201</v>
      </c>
      <c r="E149" s="295" t="s">
        <v>1798</v>
      </c>
      <c r="F149" s="278" t="s">
        <v>1799</v>
      </c>
      <c r="G149" s="279" t="s">
        <v>1433</v>
      </c>
      <c r="H149" s="279" t="s">
        <v>1433</v>
      </c>
      <c r="I149" s="280">
        <f t="shared" si="3"/>
        <v>20</v>
      </c>
      <c r="J149" s="301">
        <v>20</v>
      </c>
      <c r="K149" s="281">
        <v>0</v>
      </c>
      <c r="L149" s="281" t="s">
        <v>1595</v>
      </c>
      <c r="M149" s="299" t="s">
        <v>1800</v>
      </c>
      <c r="N149" s="301" t="s">
        <v>1561</v>
      </c>
      <c r="O149" s="289" t="s">
        <v>1398</v>
      </c>
      <c r="P149" s="283" t="s">
        <v>1562</v>
      </c>
    </row>
    <row r="150" ht="108" spans="1:16">
      <c r="A150" s="276">
        <v>145</v>
      </c>
      <c r="B150" s="307">
        <v>2100799</v>
      </c>
      <c r="C150" s="307">
        <v>303</v>
      </c>
      <c r="D150" s="307">
        <v>509</v>
      </c>
      <c r="E150" s="307" t="s">
        <v>1801</v>
      </c>
      <c r="F150" s="307" t="s">
        <v>1802</v>
      </c>
      <c r="G150" s="291" t="s">
        <v>1437</v>
      </c>
      <c r="H150" s="291" t="s">
        <v>1437</v>
      </c>
      <c r="I150" s="280">
        <f t="shared" si="3"/>
        <v>1.73</v>
      </c>
      <c r="J150" s="301">
        <v>1.73</v>
      </c>
      <c r="K150" s="301">
        <v>0</v>
      </c>
      <c r="L150" s="281" t="s">
        <v>1653</v>
      </c>
      <c r="M150" s="299" t="s">
        <v>1803</v>
      </c>
      <c r="N150" s="301" t="s">
        <v>1531</v>
      </c>
      <c r="O150" s="289" t="s">
        <v>1398</v>
      </c>
      <c r="P150" s="277" t="s">
        <v>1532</v>
      </c>
    </row>
    <row r="151" ht="216" spans="1:16">
      <c r="A151" s="276">
        <v>146</v>
      </c>
      <c r="B151" s="307">
        <v>2100717</v>
      </c>
      <c r="C151" s="307">
        <v>303</v>
      </c>
      <c r="D151" s="307">
        <v>509</v>
      </c>
      <c r="E151" s="307" t="s">
        <v>1804</v>
      </c>
      <c r="F151" s="307" t="s">
        <v>1805</v>
      </c>
      <c r="G151" s="291" t="s">
        <v>1437</v>
      </c>
      <c r="H151" s="291" t="s">
        <v>1437</v>
      </c>
      <c r="I151" s="280">
        <f t="shared" si="3"/>
        <v>84</v>
      </c>
      <c r="J151" s="281">
        <v>84</v>
      </c>
      <c r="K151" s="281">
        <v>0</v>
      </c>
      <c r="L151" s="281" t="s">
        <v>1529</v>
      </c>
      <c r="M151" s="307" t="s">
        <v>1806</v>
      </c>
      <c r="N151" s="281" t="s">
        <v>1531</v>
      </c>
      <c r="O151" s="289" t="s">
        <v>1398</v>
      </c>
      <c r="P151" s="277" t="s">
        <v>1532</v>
      </c>
    </row>
    <row r="152" ht="60" spans="1:16">
      <c r="A152" s="276">
        <v>147</v>
      </c>
      <c r="B152" s="307">
        <v>2100201</v>
      </c>
      <c r="C152" s="307">
        <v>303</v>
      </c>
      <c r="D152" s="307">
        <v>509</v>
      </c>
      <c r="E152" s="307" t="s">
        <v>1807</v>
      </c>
      <c r="F152" s="307" t="s">
        <v>1808</v>
      </c>
      <c r="G152" s="291" t="s">
        <v>1437</v>
      </c>
      <c r="H152" s="291" t="s">
        <v>1437</v>
      </c>
      <c r="I152" s="280">
        <f t="shared" si="3"/>
        <v>23</v>
      </c>
      <c r="J152" s="301">
        <v>23</v>
      </c>
      <c r="K152" s="301">
        <v>0</v>
      </c>
      <c r="L152" s="281" t="s">
        <v>1529</v>
      </c>
      <c r="M152" s="299" t="s">
        <v>1809</v>
      </c>
      <c r="N152" s="301" t="s">
        <v>1531</v>
      </c>
      <c r="O152" s="289" t="s">
        <v>1398</v>
      </c>
      <c r="P152" s="277" t="s">
        <v>1532</v>
      </c>
    </row>
    <row r="153" ht="48" spans="1:16">
      <c r="A153" s="276">
        <v>148</v>
      </c>
      <c r="B153" s="307">
        <v>2100717</v>
      </c>
      <c r="C153" s="307">
        <v>302</v>
      </c>
      <c r="D153" s="307">
        <v>502</v>
      </c>
      <c r="E153" s="307" t="s">
        <v>1810</v>
      </c>
      <c r="F153" s="307" t="s">
        <v>1811</v>
      </c>
      <c r="G153" s="291" t="s">
        <v>1437</v>
      </c>
      <c r="H153" s="291" t="s">
        <v>1437</v>
      </c>
      <c r="I153" s="280">
        <f t="shared" si="3"/>
        <v>90</v>
      </c>
      <c r="J153" s="301">
        <v>90</v>
      </c>
      <c r="K153" s="301">
        <v>0</v>
      </c>
      <c r="L153" s="281" t="s">
        <v>1529</v>
      </c>
      <c r="M153" s="299" t="s">
        <v>1812</v>
      </c>
      <c r="N153" s="301" t="s">
        <v>1531</v>
      </c>
      <c r="O153" s="289" t="s">
        <v>1398</v>
      </c>
      <c r="P153" s="277" t="s">
        <v>1532</v>
      </c>
    </row>
    <row r="154" ht="72" spans="1:16">
      <c r="A154" s="276">
        <v>149</v>
      </c>
      <c r="B154" s="307">
        <v>2100299</v>
      </c>
      <c r="C154" s="307">
        <v>302</v>
      </c>
      <c r="D154" s="307">
        <v>502</v>
      </c>
      <c r="E154" s="307" t="s">
        <v>1813</v>
      </c>
      <c r="F154" s="307" t="s">
        <v>1814</v>
      </c>
      <c r="G154" s="291" t="s">
        <v>1437</v>
      </c>
      <c r="H154" s="291" t="s">
        <v>1437</v>
      </c>
      <c r="I154" s="280">
        <f t="shared" si="3"/>
        <v>577</v>
      </c>
      <c r="J154" s="301">
        <v>280</v>
      </c>
      <c r="K154" s="301">
        <v>297</v>
      </c>
      <c r="L154" s="281" t="s">
        <v>1529</v>
      </c>
      <c r="M154" s="294" t="s">
        <v>1815</v>
      </c>
      <c r="N154" s="301" t="s">
        <v>1531</v>
      </c>
      <c r="O154" s="289" t="s">
        <v>1398</v>
      </c>
      <c r="P154" s="277" t="s">
        <v>1532</v>
      </c>
    </row>
    <row r="155" ht="48" spans="1:16">
      <c r="A155" s="276">
        <v>150</v>
      </c>
      <c r="B155" s="307">
        <v>2100717</v>
      </c>
      <c r="C155" s="307">
        <v>303</v>
      </c>
      <c r="D155" s="307">
        <v>509</v>
      </c>
      <c r="E155" s="307" t="s">
        <v>1816</v>
      </c>
      <c r="F155" s="307" t="s">
        <v>1817</v>
      </c>
      <c r="G155" s="291" t="s">
        <v>1437</v>
      </c>
      <c r="H155" s="291" t="s">
        <v>1437</v>
      </c>
      <c r="I155" s="280">
        <f t="shared" si="3"/>
        <v>5</v>
      </c>
      <c r="J155" s="301">
        <v>5</v>
      </c>
      <c r="K155" s="301">
        <v>0</v>
      </c>
      <c r="L155" s="281" t="s">
        <v>1529</v>
      </c>
      <c r="M155" s="299" t="s">
        <v>1818</v>
      </c>
      <c r="N155" s="301" t="s">
        <v>1531</v>
      </c>
      <c r="O155" s="289" t="s">
        <v>1398</v>
      </c>
      <c r="P155" s="277" t="s">
        <v>1532</v>
      </c>
    </row>
    <row r="156" ht="48" spans="1:16">
      <c r="A156" s="276">
        <v>151</v>
      </c>
      <c r="B156" s="307">
        <v>2100799</v>
      </c>
      <c r="C156" s="307">
        <v>303</v>
      </c>
      <c r="D156" s="307">
        <v>509</v>
      </c>
      <c r="E156" s="345" t="s">
        <v>1819</v>
      </c>
      <c r="F156" s="345" t="s">
        <v>1820</v>
      </c>
      <c r="G156" s="291" t="s">
        <v>1437</v>
      </c>
      <c r="H156" s="291" t="s">
        <v>1437</v>
      </c>
      <c r="I156" s="280">
        <f t="shared" si="3"/>
        <v>96.4</v>
      </c>
      <c r="J156" s="288">
        <v>10</v>
      </c>
      <c r="K156" s="288">
        <v>86.4</v>
      </c>
      <c r="L156" s="281" t="s">
        <v>1529</v>
      </c>
      <c r="M156" s="345" t="s">
        <v>1821</v>
      </c>
      <c r="N156" s="288" t="s">
        <v>1531</v>
      </c>
      <c r="O156" s="289" t="s">
        <v>1398</v>
      </c>
      <c r="P156" s="277" t="s">
        <v>1532</v>
      </c>
    </row>
    <row r="157" ht="96" spans="1:16">
      <c r="A157" s="276">
        <v>152</v>
      </c>
      <c r="B157" s="307">
        <v>2100717</v>
      </c>
      <c r="C157" s="307">
        <v>303</v>
      </c>
      <c r="D157" s="307">
        <v>509</v>
      </c>
      <c r="E157" s="307" t="s">
        <v>1822</v>
      </c>
      <c r="F157" s="307" t="s">
        <v>1823</v>
      </c>
      <c r="G157" s="291" t="s">
        <v>1437</v>
      </c>
      <c r="H157" s="291" t="s">
        <v>1437</v>
      </c>
      <c r="I157" s="280">
        <f t="shared" si="3"/>
        <v>1.73</v>
      </c>
      <c r="J157" s="281">
        <v>1.03</v>
      </c>
      <c r="K157" s="281">
        <v>0.7</v>
      </c>
      <c r="L157" s="281" t="s">
        <v>1529</v>
      </c>
      <c r="M157" s="278" t="s">
        <v>1824</v>
      </c>
      <c r="N157" s="281" t="s">
        <v>1531</v>
      </c>
      <c r="O157" s="289" t="s">
        <v>1398</v>
      </c>
      <c r="P157" s="316" t="s">
        <v>1549</v>
      </c>
    </row>
    <row r="158" ht="108" spans="1:16">
      <c r="A158" s="276">
        <v>153</v>
      </c>
      <c r="B158" s="307">
        <v>2100799</v>
      </c>
      <c r="C158" s="307">
        <v>303</v>
      </c>
      <c r="D158" s="307">
        <v>509</v>
      </c>
      <c r="E158" s="307" t="s">
        <v>1825</v>
      </c>
      <c r="F158" s="307" t="s">
        <v>1826</v>
      </c>
      <c r="G158" s="291" t="s">
        <v>1437</v>
      </c>
      <c r="H158" s="291" t="s">
        <v>1437</v>
      </c>
      <c r="I158" s="280">
        <f t="shared" si="3"/>
        <v>300</v>
      </c>
      <c r="J158" s="301">
        <v>300</v>
      </c>
      <c r="K158" s="301">
        <v>0</v>
      </c>
      <c r="L158" s="281" t="s">
        <v>1529</v>
      </c>
      <c r="M158" s="299" t="s">
        <v>1827</v>
      </c>
      <c r="N158" s="301" t="s">
        <v>1531</v>
      </c>
      <c r="O158" s="289" t="s">
        <v>1398</v>
      </c>
      <c r="P158" s="283" t="s">
        <v>1549</v>
      </c>
    </row>
    <row r="159" ht="48" spans="1:16">
      <c r="A159" s="276">
        <v>154</v>
      </c>
      <c r="B159" s="307">
        <v>2101704</v>
      </c>
      <c r="C159" s="307">
        <v>302</v>
      </c>
      <c r="D159" s="307">
        <v>502</v>
      </c>
      <c r="E159" s="307" t="s">
        <v>1828</v>
      </c>
      <c r="F159" s="307" t="s">
        <v>1829</v>
      </c>
      <c r="G159" s="291" t="s">
        <v>1437</v>
      </c>
      <c r="H159" s="291" t="s">
        <v>1437</v>
      </c>
      <c r="I159" s="280">
        <f t="shared" si="3"/>
        <v>220</v>
      </c>
      <c r="J159" s="301">
        <v>220</v>
      </c>
      <c r="K159" s="280">
        <v>0</v>
      </c>
      <c r="L159" s="281" t="s">
        <v>1529</v>
      </c>
      <c r="M159" s="316"/>
      <c r="N159" s="301" t="s">
        <v>1531</v>
      </c>
      <c r="O159" s="289" t="s">
        <v>1398</v>
      </c>
      <c r="P159" s="283" t="s">
        <v>1549</v>
      </c>
    </row>
    <row r="160" ht="96" spans="1:16">
      <c r="A160" s="276">
        <v>155</v>
      </c>
      <c r="B160" s="307">
        <v>2101704</v>
      </c>
      <c r="C160" s="307">
        <v>302</v>
      </c>
      <c r="D160" s="307">
        <v>509</v>
      </c>
      <c r="E160" s="307" t="s">
        <v>1830</v>
      </c>
      <c r="F160" s="307" t="s">
        <v>1831</v>
      </c>
      <c r="G160" s="291" t="s">
        <v>1437</v>
      </c>
      <c r="H160" s="291" t="s">
        <v>1437</v>
      </c>
      <c r="I160" s="280">
        <f t="shared" si="3"/>
        <v>40</v>
      </c>
      <c r="J160" s="301">
        <v>40</v>
      </c>
      <c r="K160" s="301">
        <v>0</v>
      </c>
      <c r="L160" s="281" t="s">
        <v>1529</v>
      </c>
      <c r="M160" s="316" t="s">
        <v>1832</v>
      </c>
      <c r="N160" s="301" t="s">
        <v>1531</v>
      </c>
      <c r="O160" s="289" t="s">
        <v>1398</v>
      </c>
      <c r="P160" s="283" t="s">
        <v>1549</v>
      </c>
    </row>
    <row r="161" ht="60" spans="1:16">
      <c r="A161" s="276">
        <v>156</v>
      </c>
      <c r="B161" s="307">
        <v>2100409</v>
      </c>
      <c r="C161" s="307">
        <v>302</v>
      </c>
      <c r="D161" s="307">
        <v>502</v>
      </c>
      <c r="E161" s="307" t="s">
        <v>1833</v>
      </c>
      <c r="F161" s="307" t="s">
        <v>1834</v>
      </c>
      <c r="G161" s="291" t="s">
        <v>1437</v>
      </c>
      <c r="H161" s="291" t="s">
        <v>1437</v>
      </c>
      <c r="I161" s="280">
        <f t="shared" si="3"/>
        <v>5</v>
      </c>
      <c r="J161" s="301">
        <v>5</v>
      </c>
      <c r="K161" s="301">
        <v>0</v>
      </c>
      <c r="L161" s="281" t="s">
        <v>1529</v>
      </c>
      <c r="M161" s="299" t="s">
        <v>1835</v>
      </c>
      <c r="N161" s="301" t="s">
        <v>1561</v>
      </c>
      <c r="O161" s="289" t="s">
        <v>1398</v>
      </c>
      <c r="P161" s="283" t="s">
        <v>1562</v>
      </c>
    </row>
    <row r="162" ht="108" spans="1:16">
      <c r="A162" s="276">
        <v>157</v>
      </c>
      <c r="B162" s="307">
        <v>2100409</v>
      </c>
      <c r="C162" s="307">
        <v>302</v>
      </c>
      <c r="D162" s="307">
        <v>502</v>
      </c>
      <c r="E162" s="307" t="s">
        <v>1836</v>
      </c>
      <c r="F162" s="307" t="s">
        <v>1837</v>
      </c>
      <c r="G162" s="291" t="s">
        <v>1437</v>
      </c>
      <c r="H162" s="291" t="s">
        <v>1437</v>
      </c>
      <c r="I162" s="280">
        <f t="shared" si="3"/>
        <v>10</v>
      </c>
      <c r="J162" s="301">
        <v>10</v>
      </c>
      <c r="K162" s="301">
        <v>0</v>
      </c>
      <c r="L162" s="281" t="s">
        <v>1529</v>
      </c>
      <c r="M162" s="299" t="s">
        <v>1838</v>
      </c>
      <c r="N162" s="301" t="s">
        <v>1561</v>
      </c>
      <c r="O162" s="289" t="s">
        <v>1398</v>
      </c>
      <c r="P162" s="283" t="s">
        <v>1562</v>
      </c>
    </row>
    <row r="163" ht="60" spans="1:16">
      <c r="A163" s="276">
        <v>158</v>
      </c>
      <c r="B163" s="307">
        <v>2100409</v>
      </c>
      <c r="C163" s="307">
        <v>302</v>
      </c>
      <c r="D163" s="307">
        <v>502</v>
      </c>
      <c r="E163" s="278" t="s">
        <v>1839</v>
      </c>
      <c r="F163" s="278"/>
      <c r="G163" s="291" t="s">
        <v>1437</v>
      </c>
      <c r="H163" s="291" t="s">
        <v>1437</v>
      </c>
      <c r="I163" s="280">
        <f t="shared" si="3"/>
        <v>12</v>
      </c>
      <c r="J163" s="301">
        <v>12</v>
      </c>
      <c r="K163" s="301">
        <v>0</v>
      </c>
      <c r="L163" s="281" t="s">
        <v>1529</v>
      </c>
      <c r="M163" s="316" t="s">
        <v>1840</v>
      </c>
      <c r="N163" s="301" t="s">
        <v>1561</v>
      </c>
      <c r="O163" s="289" t="s">
        <v>1398</v>
      </c>
      <c r="P163" s="283" t="s">
        <v>1562</v>
      </c>
    </row>
    <row r="164" ht="48" spans="1:16">
      <c r="A164" s="276">
        <v>159</v>
      </c>
      <c r="B164" s="307">
        <v>2100199</v>
      </c>
      <c r="C164" s="307">
        <v>302</v>
      </c>
      <c r="D164" s="307">
        <v>502</v>
      </c>
      <c r="E164" s="307" t="s">
        <v>1841</v>
      </c>
      <c r="F164" s="307" t="s">
        <v>1842</v>
      </c>
      <c r="G164" s="291" t="s">
        <v>1437</v>
      </c>
      <c r="H164" s="291" t="s">
        <v>1437</v>
      </c>
      <c r="I164" s="280">
        <f t="shared" si="3"/>
        <v>18</v>
      </c>
      <c r="J164" s="301">
        <v>18</v>
      </c>
      <c r="K164" s="301">
        <v>0</v>
      </c>
      <c r="L164" s="281" t="s">
        <v>1529</v>
      </c>
      <c r="M164" s="299" t="s">
        <v>1843</v>
      </c>
      <c r="N164" s="301" t="s">
        <v>1561</v>
      </c>
      <c r="O164" s="289" t="s">
        <v>1398</v>
      </c>
      <c r="P164" s="283" t="s">
        <v>1562</v>
      </c>
    </row>
    <row r="165" ht="36" spans="1:16">
      <c r="A165" s="276">
        <v>160</v>
      </c>
      <c r="B165" s="307">
        <v>2100201</v>
      </c>
      <c r="C165" s="307">
        <v>302</v>
      </c>
      <c r="D165" s="307">
        <v>502</v>
      </c>
      <c r="E165" s="307" t="s">
        <v>1844</v>
      </c>
      <c r="F165" s="307" t="s">
        <v>1845</v>
      </c>
      <c r="G165" s="291" t="s">
        <v>1437</v>
      </c>
      <c r="H165" s="291" t="s">
        <v>1437</v>
      </c>
      <c r="I165" s="280">
        <f t="shared" si="3"/>
        <v>215</v>
      </c>
      <c r="J165" s="301">
        <v>215</v>
      </c>
      <c r="K165" s="280">
        <v>0</v>
      </c>
      <c r="L165" s="281" t="s">
        <v>1529</v>
      </c>
      <c r="M165" s="299" t="s">
        <v>1846</v>
      </c>
      <c r="N165" s="301" t="s">
        <v>1561</v>
      </c>
      <c r="O165" s="289" t="s">
        <v>1398</v>
      </c>
      <c r="P165" s="283" t="s">
        <v>1562</v>
      </c>
    </row>
    <row r="166" ht="36" spans="1:16">
      <c r="A166" s="276">
        <v>161</v>
      </c>
      <c r="B166" s="307">
        <v>2100409</v>
      </c>
      <c r="C166" s="307">
        <v>302</v>
      </c>
      <c r="D166" s="307">
        <v>502</v>
      </c>
      <c r="E166" s="299" t="s">
        <v>1847</v>
      </c>
      <c r="F166" s="307" t="s">
        <v>1848</v>
      </c>
      <c r="G166" s="291" t="s">
        <v>1437</v>
      </c>
      <c r="H166" s="291" t="s">
        <v>1437</v>
      </c>
      <c r="I166" s="280">
        <f t="shared" si="3"/>
        <v>22.5</v>
      </c>
      <c r="J166" s="301">
        <v>22.5</v>
      </c>
      <c r="K166" s="301">
        <v>0</v>
      </c>
      <c r="L166" s="281" t="s">
        <v>1529</v>
      </c>
      <c r="M166" s="299" t="s">
        <v>1849</v>
      </c>
      <c r="N166" s="301" t="s">
        <v>1561</v>
      </c>
      <c r="O166" s="289" t="s">
        <v>1398</v>
      </c>
      <c r="P166" s="283" t="s">
        <v>1562</v>
      </c>
    </row>
    <row r="167" ht="72" spans="1:16">
      <c r="A167" s="276">
        <v>162</v>
      </c>
      <c r="B167" s="307">
        <v>2100399</v>
      </c>
      <c r="C167" s="307">
        <v>302</v>
      </c>
      <c r="D167" s="307">
        <v>502</v>
      </c>
      <c r="E167" s="307" t="s">
        <v>1850</v>
      </c>
      <c r="F167" s="307" t="s">
        <v>1436</v>
      </c>
      <c r="G167" s="291" t="s">
        <v>1437</v>
      </c>
      <c r="H167" s="291" t="s">
        <v>1438</v>
      </c>
      <c r="I167" s="280">
        <f t="shared" si="3"/>
        <v>3526.73</v>
      </c>
      <c r="J167" s="301">
        <v>1950.4</v>
      </c>
      <c r="K167" s="301">
        <v>1576.33</v>
      </c>
      <c r="L167" s="281" t="s">
        <v>1529</v>
      </c>
      <c r="M167" s="307" t="s">
        <v>1851</v>
      </c>
      <c r="N167" s="301" t="s">
        <v>1531</v>
      </c>
      <c r="O167" s="289" t="s">
        <v>1398</v>
      </c>
      <c r="P167" s="277" t="s">
        <v>1532</v>
      </c>
    </row>
    <row r="168" ht="48" spans="1:16">
      <c r="A168" s="276">
        <v>163</v>
      </c>
      <c r="B168" s="307">
        <v>2100399</v>
      </c>
      <c r="C168" s="307">
        <v>302</v>
      </c>
      <c r="D168" s="307">
        <v>502</v>
      </c>
      <c r="E168" s="307" t="s">
        <v>1852</v>
      </c>
      <c r="F168" s="307" t="s">
        <v>1853</v>
      </c>
      <c r="G168" s="291" t="s">
        <v>1437</v>
      </c>
      <c r="H168" s="291" t="s">
        <v>1438</v>
      </c>
      <c r="I168" s="280">
        <f t="shared" si="3"/>
        <v>223.2</v>
      </c>
      <c r="J168" s="301">
        <v>111.6</v>
      </c>
      <c r="K168" s="301">
        <v>111.6</v>
      </c>
      <c r="L168" s="281" t="s">
        <v>1595</v>
      </c>
      <c r="M168" s="299" t="s">
        <v>1854</v>
      </c>
      <c r="N168" s="301" t="s">
        <v>1531</v>
      </c>
      <c r="O168" s="289" t="s">
        <v>1398</v>
      </c>
      <c r="P168" s="277" t="s">
        <v>1532</v>
      </c>
    </row>
    <row r="169" ht="108" spans="1:16">
      <c r="A169" s="276">
        <v>164</v>
      </c>
      <c r="B169" s="307">
        <v>2100299</v>
      </c>
      <c r="C169" s="307">
        <v>302</v>
      </c>
      <c r="D169" s="307">
        <v>502</v>
      </c>
      <c r="E169" s="307" t="s">
        <v>1855</v>
      </c>
      <c r="F169" s="307" t="s">
        <v>1856</v>
      </c>
      <c r="G169" s="291" t="s">
        <v>1437</v>
      </c>
      <c r="H169" s="291" t="s">
        <v>1438</v>
      </c>
      <c r="I169" s="280">
        <f t="shared" si="3"/>
        <v>91.8</v>
      </c>
      <c r="J169" s="301">
        <v>91.8</v>
      </c>
      <c r="K169" s="301">
        <v>0</v>
      </c>
      <c r="L169" s="281" t="s">
        <v>1529</v>
      </c>
      <c r="M169" s="299" t="s">
        <v>1857</v>
      </c>
      <c r="N169" s="301" t="s">
        <v>1531</v>
      </c>
      <c r="O169" s="289" t="s">
        <v>1398</v>
      </c>
      <c r="P169" s="277" t="s">
        <v>1532</v>
      </c>
    </row>
    <row r="170" ht="132" spans="1:16">
      <c r="A170" s="276">
        <v>165</v>
      </c>
      <c r="B170" s="346">
        <v>2100409</v>
      </c>
      <c r="C170" s="346">
        <v>302</v>
      </c>
      <c r="D170" s="346">
        <v>502</v>
      </c>
      <c r="E170" s="346" t="s">
        <v>1858</v>
      </c>
      <c r="F170" s="346" t="s">
        <v>1859</v>
      </c>
      <c r="G170" s="291" t="s">
        <v>1437</v>
      </c>
      <c r="H170" s="291" t="s">
        <v>1438</v>
      </c>
      <c r="I170" s="280">
        <f t="shared" si="3"/>
        <v>15</v>
      </c>
      <c r="J170" s="347">
        <v>15</v>
      </c>
      <c r="K170" s="348">
        <v>0</v>
      </c>
      <c r="L170" s="281" t="s">
        <v>1529</v>
      </c>
      <c r="M170" s="299" t="s">
        <v>1860</v>
      </c>
      <c r="N170" s="347" t="s">
        <v>1531</v>
      </c>
      <c r="O170" s="289" t="s">
        <v>1398</v>
      </c>
      <c r="P170" s="283" t="s">
        <v>1549</v>
      </c>
    </row>
    <row r="171" ht="48" spans="1:16">
      <c r="A171" s="276">
        <v>166</v>
      </c>
      <c r="B171" s="307">
        <v>2100302</v>
      </c>
      <c r="C171" s="307">
        <v>310</v>
      </c>
      <c r="D171" s="307">
        <v>506</v>
      </c>
      <c r="E171" s="307" t="s">
        <v>1861</v>
      </c>
      <c r="F171" s="307" t="s">
        <v>1862</v>
      </c>
      <c r="G171" s="291" t="s">
        <v>1437</v>
      </c>
      <c r="H171" s="291" t="s">
        <v>1438</v>
      </c>
      <c r="I171" s="280">
        <f t="shared" si="3"/>
        <v>50</v>
      </c>
      <c r="J171" s="301">
        <v>50</v>
      </c>
      <c r="K171" s="301">
        <v>0</v>
      </c>
      <c r="L171" s="281" t="s">
        <v>1529</v>
      </c>
      <c r="M171" s="307" t="s">
        <v>1863</v>
      </c>
      <c r="N171" s="301" t="s">
        <v>1561</v>
      </c>
      <c r="O171" s="289" t="s">
        <v>1398</v>
      </c>
      <c r="P171" s="283" t="s">
        <v>1562</v>
      </c>
    </row>
    <row r="172" ht="36" spans="1:16">
      <c r="A172" s="276">
        <v>167</v>
      </c>
      <c r="B172" s="307">
        <v>2100299</v>
      </c>
      <c r="C172" s="307">
        <v>30201</v>
      </c>
      <c r="D172" s="307">
        <v>502</v>
      </c>
      <c r="E172" s="307" t="s">
        <v>1864</v>
      </c>
      <c r="F172" s="307" t="s">
        <v>1865</v>
      </c>
      <c r="G172" s="291" t="s">
        <v>1437</v>
      </c>
      <c r="H172" s="291" t="s">
        <v>1438</v>
      </c>
      <c r="I172" s="280">
        <f t="shared" si="3"/>
        <v>56</v>
      </c>
      <c r="J172" s="301">
        <v>56</v>
      </c>
      <c r="K172" s="301">
        <v>0</v>
      </c>
      <c r="L172" s="281" t="s">
        <v>1529</v>
      </c>
      <c r="M172" s="299" t="s">
        <v>1866</v>
      </c>
      <c r="N172" s="301" t="s">
        <v>1561</v>
      </c>
      <c r="O172" s="289" t="s">
        <v>1398</v>
      </c>
      <c r="P172" s="283" t="s">
        <v>1562</v>
      </c>
    </row>
    <row r="173" ht="48" spans="1:16">
      <c r="A173" s="276">
        <v>168</v>
      </c>
      <c r="B173" s="297">
        <v>2100401</v>
      </c>
      <c r="C173" s="276">
        <v>302</v>
      </c>
      <c r="D173" s="276">
        <v>505</v>
      </c>
      <c r="E173" s="278" t="s">
        <v>1867</v>
      </c>
      <c r="F173" s="278" t="s">
        <v>1868</v>
      </c>
      <c r="G173" s="315" t="s">
        <v>1437</v>
      </c>
      <c r="H173" s="315" t="s">
        <v>1869</v>
      </c>
      <c r="I173" s="280">
        <f t="shared" si="3"/>
        <v>144</v>
      </c>
      <c r="J173" s="308">
        <v>144</v>
      </c>
      <c r="K173" s="281">
        <v>0</v>
      </c>
      <c r="L173" s="281" t="s">
        <v>1529</v>
      </c>
      <c r="M173" s="283" t="s">
        <v>1870</v>
      </c>
      <c r="N173" s="308" t="s">
        <v>1531</v>
      </c>
      <c r="O173" s="289" t="s">
        <v>1398</v>
      </c>
      <c r="P173" s="277" t="s">
        <v>1532</v>
      </c>
    </row>
    <row r="174" ht="120" spans="1:16">
      <c r="A174" s="276">
        <v>169</v>
      </c>
      <c r="B174" s="297">
        <v>2100401</v>
      </c>
      <c r="C174" s="276">
        <v>302</v>
      </c>
      <c r="D174" s="276">
        <v>505</v>
      </c>
      <c r="E174" s="278" t="s">
        <v>1871</v>
      </c>
      <c r="F174" s="299" t="s">
        <v>1872</v>
      </c>
      <c r="G174" s="315" t="s">
        <v>1437</v>
      </c>
      <c r="H174" s="315" t="s">
        <v>1869</v>
      </c>
      <c r="I174" s="280">
        <f t="shared" si="3"/>
        <v>4.8</v>
      </c>
      <c r="J174" s="308">
        <v>4.8</v>
      </c>
      <c r="K174" s="281">
        <v>0</v>
      </c>
      <c r="L174" s="281" t="s">
        <v>1529</v>
      </c>
      <c r="M174" s="282" t="s">
        <v>1873</v>
      </c>
      <c r="N174" s="308" t="s">
        <v>1531</v>
      </c>
      <c r="O174" s="289" t="s">
        <v>1398</v>
      </c>
      <c r="P174" s="283" t="s">
        <v>1549</v>
      </c>
    </row>
    <row r="175" ht="84" spans="1:16">
      <c r="A175" s="276">
        <v>170</v>
      </c>
      <c r="B175" s="349">
        <v>2100402</v>
      </c>
      <c r="C175" s="276">
        <v>302</v>
      </c>
      <c r="D175" s="276">
        <v>50502</v>
      </c>
      <c r="E175" s="278" t="s">
        <v>1874</v>
      </c>
      <c r="F175" s="278" t="s">
        <v>1875</v>
      </c>
      <c r="G175" s="315" t="s">
        <v>1437</v>
      </c>
      <c r="H175" s="315" t="s">
        <v>1876</v>
      </c>
      <c r="I175" s="280">
        <f t="shared" si="3"/>
        <v>40</v>
      </c>
      <c r="J175" s="308">
        <v>40</v>
      </c>
      <c r="K175" s="350">
        <v>0</v>
      </c>
      <c r="L175" s="281" t="s">
        <v>1529</v>
      </c>
      <c r="M175" s="282" t="s">
        <v>1877</v>
      </c>
      <c r="N175" s="308" t="s">
        <v>1561</v>
      </c>
      <c r="O175" s="289" t="s">
        <v>1398</v>
      </c>
      <c r="P175" s="283" t="s">
        <v>1562</v>
      </c>
    </row>
    <row r="176" ht="24" spans="1:16">
      <c r="A176" s="276">
        <v>171</v>
      </c>
      <c r="B176" s="307">
        <v>2100499</v>
      </c>
      <c r="C176" s="307">
        <v>30399</v>
      </c>
      <c r="D176" s="307">
        <v>50999</v>
      </c>
      <c r="E176" s="307" t="s">
        <v>1878</v>
      </c>
      <c r="F176" s="307" t="s">
        <v>1879</v>
      </c>
      <c r="G176" s="315" t="s">
        <v>1437</v>
      </c>
      <c r="H176" s="315" t="s">
        <v>1488</v>
      </c>
      <c r="I176" s="280">
        <f t="shared" si="3"/>
        <v>28</v>
      </c>
      <c r="J176" s="308">
        <v>5</v>
      </c>
      <c r="K176" s="301">
        <v>23</v>
      </c>
      <c r="L176" s="281" t="s">
        <v>1529</v>
      </c>
      <c r="M176" s="307" t="s">
        <v>1880</v>
      </c>
      <c r="N176" s="308" t="s">
        <v>1531</v>
      </c>
      <c r="O176" s="289" t="s">
        <v>1398</v>
      </c>
      <c r="P176" s="277" t="s">
        <v>1532</v>
      </c>
    </row>
    <row r="177" ht="72" spans="1:16">
      <c r="A177" s="276">
        <v>172</v>
      </c>
      <c r="B177" s="307">
        <v>2100499</v>
      </c>
      <c r="C177" s="307">
        <v>30299</v>
      </c>
      <c r="D177" s="307">
        <v>50502</v>
      </c>
      <c r="E177" s="307" t="s">
        <v>1881</v>
      </c>
      <c r="F177" s="307" t="s">
        <v>1882</v>
      </c>
      <c r="G177" s="315" t="s">
        <v>1437</v>
      </c>
      <c r="H177" s="315" t="s">
        <v>1488</v>
      </c>
      <c r="I177" s="280">
        <f t="shared" si="3"/>
        <v>62.4</v>
      </c>
      <c r="J177" s="308">
        <v>25.44</v>
      </c>
      <c r="K177" s="300">
        <v>36.96</v>
      </c>
      <c r="L177" s="281" t="s">
        <v>1529</v>
      </c>
      <c r="M177" s="307" t="s">
        <v>1883</v>
      </c>
      <c r="N177" s="308" t="s">
        <v>1531</v>
      </c>
      <c r="O177" s="289" t="s">
        <v>1398</v>
      </c>
      <c r="P177" s="277" t="s">
        <v>1532</v>
      </c>
    </row>
    <row r="178" ht="180" spans="1:16">
      <c r="A178" s="276">
        <v>173</v>
      </c>
      <c r="B178" s="307">
        <v>2100499</v>
      </c>
      <c r="C178" s="307">
        <v>30399</v>
      </c>
      <c r="D178" s="307">
        <v>50999</v>
      </c>
      <c r="E178" s="307" t="s">
        <v>1884</v>
      </c>
      <c r="F178" s="307" t="s">
        <v>1885</v>
      </c>
      <c r="G178" s="315" t="s">
        <v>1437</v>
      </c>
      <c r="H178" s="315" t="s">
        <v>1488</v>
      </c>
      <c r="I178" s="280">
        <f t="shared" si="3"/>
        <v>19.44</v>
      </c>
      <c r="J178" s="308">
        <v>19.44</v>
      </c>
      <c r="K178" s="281">
        <v>0</v>
      </c>
      <c r="L178" s="281" t="s">
        <v>1529</v>
      </c>
      <c r="M178" s="307" t="s">
        <v>1886</v>
      </c>
      <c r="N178" s="308" t="s">
        <v>1531</v>
      </c>
      <c r="O178" s="289" t="s">
        <v>1398</v>
      </c>
      <c r="P178" s="277" t="s">
        <v>1532</v>
      </c>
    </row>
    <row r="179" ht="60" spans="1:16">
      <c r="A179" s="276">
        <v>174</v>
      </c>
      <c r="B179" s="307">
        <v>2100403</v>
      </c>
      <c r="C179" s="307">
        <v>30199</v>
      </c>
      <c r="D179" s="307">
        <v>50501</v>
      </c>
      <c r="E179" s="307" t="s">
        <v>1887</v>
      </c>
      <c r="F179" s="307" t="s">
        <v>1888</v>
      </c>
      <c r="G179" s="315" t="s">
        <v>1437</v>
      </c>
      <c r="H179" s="315" t="s">
        <v>1488</v>
      </c>
      <c r="I179" s="280">
        <f t="shared" si="3"/>
        <v>13.54584</v>
      </c>
      <c r="J179" s="308">
        <v>13.54584</v>
      </c>
      <c r="K179" s="301">
        <v>0</v>
      </c>
      <c r="L179" s="281" t="s">
        <v>1697</v>
      </c>
      <c r="M179" s="307" t="s">
        <v>1889</v>
      </c>
      <c r="N179" s="308" t="s">
        <v>1531</v>
      </c>
      <c r="O179" s="289" t="s">
        <v>1398</v>
      </c>
      <c r="P179" s="341" t="s">
        <v>1745</v>
      </c>
    </row>
    <row r="180" ht="60" spans="1:16">
      <c r="A180" s="276">
        <v>175</v>
      </c>
      <c r="B180" s="307">
        <v>2100403</v>
      </c>
      <c r="C180" s="307">
        <v>30399</v>
      </c>
      <c r="D180" s="307">
        <v>50999</v>
      </c>
      <c r="E180" s="307" t="s">
        <v>1890</v>
      </c>
      <c r="F180" s="307" t="s">
        <v>1891</v>
      </c>
      <c r="G180" s="315" t="s">
        <v>1437</v>
      </c>
      <c r="H180" s="315" t="s">
        <v>1488</v>
      </c>
      <c r="I180" s="280">
        <f t="shared" si="3"/>
        <v>138.6</v>
      </c>
      <c r="J180" s="308">
        <v>79.1</v>
      </c>
      <c r="K180" s="301">
        <v>59.5</v>
      </c>
      <c r="L180" s="281" t="s">
        <v>1529</v>
      </c>
      <c r="M180" s="307" t="s">
        <v>1892</v>
      </c>
      <c r="N180" s="308" t="s">
        <v>1531</v>
      </c>
      <c r="O180" s="289" t="s">
        <v>1398</v>
      </c>
      <c r="P180" s="283" t="s">
        <v>1549</v>
      </c>
    </row>
    <row r="181" ht="36" spans="1:16">
      <c r="A181" s="276">
        <v>176</v>
      </c>
      <c r="B181" s="307">
        <v>2100499</v>
      </c>
      <c r="C181" s="307">
        <v>30199</v>
      </c>
      <c r="D181" s="307">
        <v>50501</v>
      </c>
      <c r="E181" s="307" t="s">
        <v>1893</v>
      </c>
      <c r="F181" s="307" t="s">
        <v>1894</v>
      </c>
      <c r="G181" s="315" t="s">
        <v>1437</v>
      </c>
      <c r="H181" s="315" t="s">
        <v>1488</v>
      </c>
      <c r="I181" s="280">
        <f t="shared" si="3"/>
        <v>25.2</v>
      </c>
      <c r="J181" s="308">
        <v>25.2</v>
      </c>
      <c r="K181" s="281">
        <v>0</v>
      </c>
      <c r="L181" s="281" t="s">
        <v>1595</v>
      </c>
      <c r="M181" s="307" t="s">
        <v>1895</v>
      </c>
      <c r="N181" s="308" t="s">
        <v>1561</v>
      </c>
      <c r="O181" s="289" t="s">
        <v>1398</v>
      </c>
      <c r="P181" s="283" t="s">
        <v>1562</v>
      </c>
    </row>
    <row r="182" ht="336" spans="1:16">
      <c r="A182" s="276">
        <v>177</v>
      </c>
      <c r="B182" s="351">
        <v>2080116</v>
      </c>
      <c r="C182" s="352">
        <v>30201</v>
      </c>
      <c r="D182" s="351">
        <v>50299</v>
      </c>
      <c r="E182" s="353" t="s">
        <v>1896</v>
      </c>
      <c r="F182" s="353" t="s">
        <v>1897</v>
      </c>
      <c r="G182" s="279" t="s">
        <v>1451</v>
      </c>
      <c r="H182" s="279" t="s">
        <v>1451</v>
      </c>
      <c r="I182" s="280">
        <f t="shared" si="3"/>
        <v>240</v>
      </c>
      <c r="J182" s="354">
        <v>240</v>
      </c>
      <c r="K182" s="355">
        <v>0</v>
      </c>
      <c r="L182" s="281" t="s">
        <v>1529</v>
      </c>
      <c r="M182" s="356" t="s">
        <v>1898</v>
      </c>
      <c r="N182" s="356" t="s">
        <v>1531</v>
      </c>
      <c r="O182" s="356" t="s">
        <v>1899</v>
      </c>
      <c r="P182" s="277" t="s">
        <v>1532</v>
      </c>
    </row>
    <row r="183" ht="96" spans="1:16">
      <c r="A183" s="276">
        <v>178</v>
      </c>
      <c r="B183" s="351">
        <v>2050803</v>
      </c>
      <c r="C183" s="352">
        <v>30216</v>
      </c>
      <c r="D183" s="351">
        <v>502</v>
      </c>
      <c r="E183" s="353" t="s">
        <v>1900</v>
      </c>
      <c r="F183" s="353" t="s">
        <v>1901</v>
      </c>
      <c r="G183" s="279" t="s">
        <v>1451</v>
      </c>
      <c r="H183" s="279" t="s">
        <v>1451</v>
      </c>
      <c r="I183" s="280">
        <f t="shared" si="3"/>
        <v>50</v>
      </c>
      <c r="J183" s="355">
        <v>50</v>
      </c>
      <c r="K183" s="355">
        <v>0</v>
      </c>
      <c r="L183" s="281" t="s">
        <v>1529</v>
      </c>
      <c r="M183" s="356" t="s">
        <v>1902</v>
      </c>
      <c r="N183" s="357" t="s">
        <v>1531</v>
      </c>
      <c r="O183" s="356" t="s">
        <v>1899</v>
      </c>
      <c r="P183" s="277" t="s">
        <v>1532</v>
      </c>
    </row>
    <row r="184" ht="36" spans="1:16">
      <c r="A184" s="276">
        <v>179</v>
      </c>
      <c r="B184" s="351">
        <v>2130152</v>
      </c>
      <c r="C184" s="352">
        <v>30399</v>
      </c>
      <c r="D184" s="351">
        <v>50999</v>
      </c>
      <c r="E184" s="353" t="s">
        <v>1903</v>
      </c>
      <c r="F184" s="353"/>
      <c r="G184" s="279" t="s">
        <v>1451</v>
      </c>
      <c r="H184" s="279" t="s">
        <v>1451</v>
      </c>
      <c r="I184" s="280">
        <f t="shared" si="3"/>
        <v>16.63</v>
      </c>
      <c r="J184" s="354">
        <v>16.63</v>
      </c>
      <c r="K184" s="355">
        <v>0</v>
      </c>
      <c r="L184" s="281" t="s">
        <v>1540</v>
      </c>
      <c r="M184" s="356" t="s">
        <v>1904</v>
      </c>
      <c r="N184" s="356" t="s">
        <v>1531</v>
      </c>
      <c r="O184" s="356" t="s">
        <v>1899</v>
      </c>
      <c r="P184" s="341" t="s">
        <v>1745</v>
      </c>
    </row>
    <row r="185" ht="36" spans="1:16">
      <c r="A185" s="276">
        <v>180</v>
      </c>
      <c r="B185" s="351">
        <v>201</v>
      </c>
      <c r="C185" s="352">
        <v>302</v>
      </c>
      <c r="D185" s="352">
        <v>502</v>
      </c>
      <c r="E185" s="353" t="s">
        <v>1905</v>
      </c>
      <c r="F185" s="356" t="s">
        <v>1906</v>
      </c>
      <c r="G185" s="279" t="s">
        <v>1451</v>
      </c>
      <c r="H185" s="279" t="s">
        <v>1451</v>
      </c>
      <c r="I185" s="280">
        <f t="shared" si="3"/>
        <v>365.17</v>
      </c>
      <c r="J185" s="355">
        <v>365.17</v>
      </c>
      <c r="K185" s="358">
        <v>0</v>
      </c>
      <c r="L185" s="281" t="s">
        <v>1595</v>
      </c>
      <c r="M185" s="359" t="s">
        <v>1907</v>
      </c>
      <c r="N185" s="359" t="s">
        <v>1531</v>
      </c>
      <c r="O185" s="356" t="s">
        <v>1899</v>
      </c>
      <c r="P185" s="277" t="s">
        <v>1532</v>
      </c>
    </row>
    <row r="186" ht="36" spans="1:16">
      <c r="A186" s="276">
        <v>181</v>
      </c>
      <c r="B186" s="351">
        <v>2130152</v>
      </c>
      <c r="C186" s="352">
        <v>30399</v>
      </c>
      <c r="D186" s="352">
        <v>50999</v>
      </c>
      <c r="E186" s="353" t="s">
        <v>1908</v>
      </c>
      <c r="F186" s="353" t="s">
        <v>1909</v>
      </c>
      <c r="G186" s="279" t="s">
        <v>1451</v>
      </c>
      <c r="H186" s="279" t="s">
        <v>1451</v>
      </c>
      <c r="I186" s="280">
        <f t="shared" si="3"/>
        <v>64.86</v>
      </c>
      <c r="J186" s="354">
        <v>64.86</v>
      </c>
      <c r="K186" s="355">
        <v>0</v>
      </c>
      <c r="L186" s="281" t="s">
        <v>1529</v>
      </c>
      <c r="M186" s="356" t="s">
        <v>1910</v>
      </c>
      <c r="N186" s="356" t="s">
        <v>1531</v>
      </c>
      <c r="O186" s="356" t="s">
        <v>1899</v>
      </c>
      <c r="P186" s="341" t="s">
        <v>1745</v>
      </c>
    </row>
    <row r="187" ht="48" spans="1:16">
      <c r="A187" s="276">
        <v>182</v>
      </c>
      <c r="B187" s="351">
        <v>201</v>
      </c>
      <c r="C187" s="352">
        <v>302</v>
      </c>
      <c r="D187" s="352">
        <v>502</v>
      </c>
      <c r="E187" s="356" t="s">
        <v>1911</v>
      </c>
      <c r="F187" s="356" t="s">
        <v>1912</v>
      </c>
      <c r="G187" s="279" t="s">
        <v>1451</v>
      </c>
      <c r="H187" s="279" t="s">
        <v>1451</v>
      </c>
      <c r="I187" s="280">
        <f t="shared" si="3"/>
        <v>15</v>
      </c>
      <c r="J187" s="355">
        <v>15</v>
      </c>
      <c r="K187" s="358">
        <v>0</v>
      </c>
      <c r="L187" s="281" t="s">
        <v>1595</v>
      </c>
      <c r="M187" s="359" t="s">
        <v>1913</v>
      </c>
      <c r="N187" s="359" t="s">
        <v>1561</v>
      </c>
      <c r="O187" s="356" t="s">
        <v>1899</v>
      </c>
      <c r="P187" s="360" t="s">
        <v>1562</v>
      </c>
    </row>
    <row r="188" ht="72" spans="1:16">
      <c r="A188" s="276">
        <v>183</v>
      </c>
      <c r="B188" s="361">
        <v>201</v>
      </c>
      <c r="C188" s="352">
        <v>302</v>
      </c>
      <c r="D188" s="352">
        <v>502</v>
      </c>
      <c r="E188" s="320" t="s">
        <v>1914</v>
      </c>
      <c r="F188" s="353" t="s">
        <v>1915</v>
      </c>
      <c r="G188" s="279" t="s">
        <v>1451</v>
      </c>
      <c r="H188" s="279" t="s">
        <v>1451</v>
      </c>
      <c r="I188" s="280">
        <f t="shared" si="3"/>
        <v>130</v>
      </c>
      <c r="J188" s="354">
        <v>130</v>
      </c>
      <c r="K188" s="355">
        <v>0</v>
      </c>
      <c r="L188" s="281" t="s">
        <v>1529</v>
      </c>
      <c r="M188" s="362" t="s">
        <v>1916</v>
      </c>
      <c r="N188" s="356" t="s">
        <v>1561</v>
      </c>
      <c r="O188" s="356" t="s">
        <v>1899</v>
      </c>
      <c r="P188" s="283" t="s">
        <v>1562</v>
      </c>
    </row>
    <row r="189" ht="48" spans="1:16">
      <c r="A189" s="276">
        <v>184</v>
      </c>
      <c r="B189" s="316">
        <v>2081105</v>
      </c>
      <c r="C189" s="307">
        <v>30299</v>
      </c>
      <c r="D189" s="276">
        <v>50299</v>
      </c>
      <c r="E189" s="278" t="s">
        <v>1917</v>
      </c>
      <c r="F189" s="299" t="s">
        <v>1918</v>
      </c>
      <c r="G189" s="291" t="s">
        <v>1468</v>
      </c>
      <c r="H189" s="291" t="s">
        <v>1468</v>
      </c>
      <c r="I189" s="280">
        <f t="shared" si="3"/>
        <v>75</v>
      </c>
      <c r="J189" s="282">
        <v>75</v>
      </c>
      <c r="K189" s="308">
        <v>0</v>
      </c>
      <c r="L189" s="281" t="s">
        <v>1529</v>
      </c>
      <c r="M189" s="282"/>
      <c r="N189" s="282" t="s">
        <v>1531</v>
      </c>
      <c r="O189" s="289" t="s">
        <v>1398</v>
      </c>
      <c r="P189" s="277" t="s">
        <v>1532</v>
      </c>
    </row>
    <row r="190" ht="168" spans="1:16">
      <c r="A190" s="276">
        <v>185</v>
      </c>
      <c r="B190" s="307">
        <v>2081199</v>
      </c>
      <c r="C190" s="307">
        <v>30308</v>
      </c>
      <c r="D190" s="307">
        <v>50902</v>
      </c>
      <c r="E190" s="307" t="s">
        <v>1919</v>
      </c>
      <c r="F190" s="299" t="s">
        <v>1920</v>
      </c>
      <c r="G190" s="291" t="s">
        <v>1468</v>
      </c>
      <c r="H190" s="291" t="s">
        <v>1468</v>
      </c>
      <c r="I190" s="280">
        <f t="shared" si="3"/>
        <v>30</v>
      </c>
      <c r="J190" s="308">
        <v>15</v>
      </c>
      <c r="K190" s="281">
        <v>15</v>
      </c>
      <c r="L190" s="281" t="s">
        <v>1529</v>
      </c>
      <c r="M190" s="299" t="s">
        <v>1921</v>
      </c>
      <c r="N190" s="308" t="s">
        <v>1531</v>
      </c>
      <c r="O190" s="289" t="s">
        <v>1398</v>
      </c>
      <c r="P190" s="277" t="s">
        <v>1532</v>
      </c>
    </row>
    <row r="191" ht="60" spans="1:16">
      <c r="A191" s="276">
        <v>186</v>
      </c>
      <c r="B191" s="307">
        <v>2081105</v>
      </c>
      <c r="C191" s="307">
        <v>30399</v>
      </c>
      <c r="D191" s="307">
        <v>50999</v>
      </c>
      <c r="E191" s="307" t="s">
        <v>1922</v>
      </c>
      <c r="F191" s="299" t="s">
        <v>1923</v>
      </c>
      <c r="G191" s="291" t="s">
        <v>1468</v>
      </c>
      <c r="H191" s="291" t="s">
        <v>1468</v>
      </c>
      <c r="I191" s="280">
        <f t="shared" si="3"/>
        <v>41</v>
      </c>
      <c r="J191" s="308">
        <v>16</v>
      </c>
      <c r="K191" s="281">
        <v>25</v>
      </c>
      <c r="L191" s="281" t="s">
        <v>1529</v>
      </c>
      <c r="M191" s="299" t="s">
        <v>1924</v>
      </c>
      <c r="N191" s="308" t="s">
        <v>1531</v>
      </c>
      <c r="O191" s="289" t="s">
        <v>1398</v>
      </c>
      <c r="P191" s="277" t="s">
        <v>1532</v>
      </c>
    </row>
    <row r="192" ht="48" spans="1:16">
      <c r="A192" s="276">
        <v>187</v>
      </c>
      <c r="B192" s="316">
        <v>2081199</v>
      </c>
      <c r="C192" s="307">
        <v>30299</v>
      </c>
      <c r="D192" s="307">
        <v>50205</v>
      </c>
      <c r="E192" s="307" t="s">
        <v>1925</v>
      </c>
      <c r="F192" s="299" t="s">
        <v>1926</v>
      </c>
      <c r="G192" s="291" t="s">
        <v>1468</v>
      </c>
      <c r="H192" s="291" t="s">
        <v>1468</v>
      </c>
      <c r="I192" s="280">
        <f t="shared" si="3"/>
        <v>22.84</v>
      </c>
      <c r="J192" s="308">
        <v>22.84</v>
      </c>
      <c r="K192" s="281">
        <v>0</v>
      </c>
      <c r="L192" s="281" t="s">
        <v>1529</v>
      </c>
      <c r="M192" s="282" t="s">
        <v>1927</v>
      </c>
      <c r="N192" s="308" t="s">
        <v>1561</v>
      </c>
      <c r="O192" s="289" t="s">
        <v>1398</v>
      </c>
      <c r="P192" s="283" t="s">
        <v>1562</v>
      </c>
    </row>
    <row r="193" ht="60" spans="1:16">
      <c r="A193" s="276">
        <v>188</v>
      </c>
      <c r="B193" s="310">
        <v>2013304</v>
      </c>
      <c r="C193" s="363">
        <v>30299</v>
      </c>
      <c r="D193" s="363">
        <v>50299</v>
      </c>
      <c r="E193" s="311" t="s">
        <v>1928</v>
      </c>
      <c r="F193" s="311" t="s">
        <v>1929</v>
      </c>
      <c r="G193" s="312" t="s">
        <v>1481</v>
      </c>
      <c r="H193" s="312" t="s">
        <v>1481</v>
      </c>
      <c r="I193" s="280">
        <f t="shared" si="3"/>
        <v>180</v>
      </c>
      <c r="J193" s="282">
        <v>180</v>
      </c>
      <c r="K193" s="364">
        <v>0</v>
      </c>
      <c r="L193" s="281" t="s">
        <v>1595</v>
      </c>
      <c r="M193" s="365" t="s">
        <v>1930</v>
      </c>
      <c r="N193" s="282" t="s">
        <v>1531</v>
      </c>
      <c r="O193" s="282" t="s">
        <v>1353</v>
      </c>
      <c r="P193" s="277" t="s">
        <v>1532</v>
      </c>
    </row>
    <row r="194" ht="36" spans="1:16">
      <c r="A194" s="276">
        <v>189</v>
      </c>
      <c r="B194" s="310">
        <v>2013304</v>
      </c>
      <c r="C194" s="363">
        <v>30299</v>
      </c>
      <c r="D194" s="363">
        <v>50299</v>
      </c>
      <c r="E194" s="311" t="s">
        <v>1931</v>
      </c>
      <c r="F194" s="311" t="s">
        <v>1932</v>
      </c>
      <c r="G194" s="312" t="s">
        <v>1481</v>
      </c>
      <c r="H194" s="312" t="s">
        <v>1481</v>
      </c>
      <c r="I194" s="280">
        <f t="shared" si="3"/>
        <v>80</v>
      </c>
      <c r="J194" s="282">
        <v>80</v>
      </c>
      <c r="K194" s="366">
        <v>0</v>
      </c>
      <c r="L194" s="281" t="s">
        <v>1595</v>
      </c>
      <c r="M194" s="367" t="s">
        <v>1933</v>
      </c>
      <c r="N194" s="282" t="s">
        <v>1531</v>
      </c>
      <c r="O194" s="282" t="s">
        <v>1353</v>
      </c>
      <c r="P194" s="277" t="s">
        <v>1532</v>
      </c>
    </row>
    <row r="195" ht="36" spans="1:16">
      <c r="A195" s="276">
        <v>190</v>
      </c>
      <c r="B195" s="310">
        <v>2013304</v>
      </c>
      <c r="C195" s="310">
        <v>30299</v>
      </c>
      <c r="D195" s="310">
        <v>50299</v>
      </c>
      <c r="E195" s="311" t="s">
        <v>1934</v>
      </c>
      <c r="F195" s="311" t="s">
        <v>1935</v>
      </c>
      <c r="G195" s="312" t="s">
        <v>1481</v>
      </c>
      <c r="H195" s="312" t="s">
        <v>1481</v>
      </c>
      <c r="I195" s="280">
        <f t="shared" si="3"/>
        <v>40</v>
      </c>
      <c r="J195" s="368">
        <v>40</v>
      </c>
      <c r="K195" s="364">
        <v>0</v>
      </c>
      <c r="L195" s="281" t="s">
        <v>1595</v>
      </c>
      <c r="M195" s="311" t="s">
        <v>1936</v>
      </c>
      <c r="N195" s="284" t="s">
        <v>1531</v>
      </c>
      <c r="O195" s="282" t="s">
        <v>1353</v>
      </c>
      <c r="P195" s="277" t="s">
        <v>1532</v>
      </c>
    </row>
    <row r="196" ht="36" spans="1:16">
      <c r="A196" s="276">
        <v>191</v>
      </c>
      <c r="B196" s="310">
        <v>2013399</v>
      </c>
      <c r="C196" s="363">
        <v>30299</v>
      </c>
      <c r="D196" s="363">
        <v>50299</v>
      </c>
      <c r="E196" s="311" t="s">
        <v>1937</v>
      </c>
      <c r="F196" s="311" t="s">
        <v>1938</v>
      </c>
      <c r="G196" s="312" t="s">
        <v>1481</v>
      </c>
      <c r="H196" s="312" t="s">
        <v>1481</v>
      </c>
      <c r="I196" s="280">
        <f t="shared" si="3"/>
        <v>89.28</v>
      </c>
      <c r="J196" s="313">
        <v>26.79</v>
      </c>
      <c r="K196" s="364">
        <v>62.49</v>
      </c>
      <c r="L196" s="281" t="s">
        <v>1529</v>
      </c>
      <c r="M196" s="311" t="s">
        <v>1939</v>
      </c>
      <c r="N196" s="284" t="s">
        <v>1531</v>
      </c>
      <c r="O196" s="282" t="s">
        <v>1353</v>
      </c>
      <c r="P196" s="277" t="s">
        <v>1532</v>
      </c>
    </row>
    <row r="197" ht="36" spans="1:16">
      <c r="A197" s="276">
        <v>192</v>
      </c>
      <c r="B197" s="310">
        <v>2013399</v>
      </c>
      <c r="C197" s="363">
        <v>30299</v>
      </c>
      <c r="D197" s="363">
        <v>50299</v>
      </c>
      <c r="E197" s="311" t="s">
        <v>1940</v>
      </c>
      <c r="F197" s="311" t="s">
        <v>1941</v>
      </c>
      <c r="G197" s="312" t="s">
        <v>1481</v>
      </c>
      <c r="H197" s="312" t="s">
        <v>1481</v>
      </c>
      <c r="I197" s="280">
        <f t="shared" si="3"/>
        <v>14.4</v>
      </c>
      <c r="J197" s="313">
        <v>14.4</v>
      </c>
      <c r="K197" s="364">
        <v>0</v>
      </c>
      <c r="L197" s="281" t="s">
        <v>1529</v>
      </c>
      <c r="M197" s="311" t="s">
        <v>1942</v>
      </c>
      <c r="N197" s="284" t="s">
        <v>1531</v>
      </c>
      <c r="O197" s="282" t="s">
        <v>1353</v>
      </c>
      <c r="P197" s="277" t="s">
        <v>1532</v>
      </c>
    </row>
    <row r="198" ht="48" spans="1:16">
      <c r="A198" s="276">
        <v>193</v>
      </c>
      <c r="B198" s="310">
        <v>2013399</v>
      </c>
      <c r="C198" s="363">
        <v>30299</v>
      </c>
      <c r="D198" s="363">
        <v>50299</v>
      </c>
      <c r="E198" s="365" t="s">
        <v>1943</v>
      </c>
      <c r="F198" s="365" t="s">
        <v>1944</v>
      </c>
      <c r="G198" s="312" t="s">
        <v>1481</v>
      </c>
      <c r="H198" s="312" t="s">
        <v>1481</v>
      </c>
      <c r="I198" s="280">
        <f t="shared" si="3"/>
        <v>20</v>
      </c>
      <c r="J198" s="313">
        <v>20</v>
      </c>
      <c r="K198" s="364">
        <v>0</v>
      </c>
      <c r="L198" s="281" t="s">
        <v>1529</v>
      </c>
      <c r="M198" s="369" t="s">
        <v>1945</v>
      </c>
      <c r="N198" s="284" t="s">
        <v>1531</v>
      </c>
      <c r="O198" s="282" t="s">
        <v>1353</v>
      </c>
      <c r="P198" s="283" t="s">
        <v>1549</v>
      </c>
    </row>
    <row r="199" ht="48" spans="1:16">
      <c r="A199" s="276">
        <v>194</v>
      </c>
      <c r="B199" s="310">
        <v>2013304</v>
      </c>
      <c r="C199" s="363">
        <v>30299</v>
      </c>
      <c r="D199" s="363">
        <v>50299</v>
      </c>
      <c r="E199" s="311" t="s">
        <v>1946</v>
      </c>
      <c r="F199" s="311" t="s">
        <v>1947</v>
      </c>
      <c r="G199" s="312" t="s">
        <v>1481</v>
      </c>
      <c r="H199" s="312" t="s">
        <v>1481</v>
      </c>
      <c r="I199" s="280">
        <f t="shared" ref="I199:I262" si="4">J199+K199</f>
        <v>60</v>
      </c>
      <c r="J199" s="282">
        <v>60</v>
      </c>
      <c r="K199" s="364">
        <v>0</v>
      </c>
      <c r="L199" s="281" t="s">
        <v>1529</v>
      </c>
      <c r="M199" s="365"/>
      <c r="N199" s="282" t="s">
        <v>1561</v>
      </c>
      <c r="O199" s="282" t="s">
        <v>1353</v>
      </c>
      <c r="P199" s="283" t="s">
        <v>1562</v>
      </c>
    </row>
    <row r="200" ht="36" spans="1:16">
      <c r="A200" s="276">
        <v>195</v>
      </c>
      <c r="B200" s="310">
        <v>2013399</v>
      </c>
      <c r="C200" s="363">
        <v>30299</v>
      </c>
      <c r="D200" s="363">
        <v>50299</v>
      </c>
      <c r="E200" s="311" t="s">
        <v>1948</v>
      </c>
      <c r="F200" s="311" t="s">
        <v>1949</v>
      </c>
      <c r="G200" s="312" t="s">
        <v>1481</v>
      </c>
      <c r="H200" s="312" t="s">
        <v>1481</v>
      </c>
      <c r="I200" s="280">
        <f t="shared" si="4"/>
        <v>18</v>
      </c>
      <c r="J200" s="313">
        <v>18</v>
      </c>
      <c r="K200" s="364">
        <v>0</v>
      </c>
      <c r="L200" s="281" t="s">
        <v>1529</v>
      </c>
      <c r="M200" s="311" t="s">
        <v>1950</v>
      </c>
      <c r="N200" s="284" t="s">
        <v>1561</v>
      </c>
      <c r="O200" s="282" t="s">
        <v>1353</v>
      </c>
      <c r="P200" s="277" t="s">
        <v>1532</v>
      </c>
    </row>
    <row r="201" ht="36" spans="1:16">
      <c r="A201" s="276">
        <v>196</v>
      </c>
      <c r="B201" s="310">
        <v>2013399</v>
      </c>
      <c r="C201" s="363">
        <v>30299</v>
      </c>
      <c r="D201" s="363">
        <v>50299</v>
      </c>
      <c r="E201" s="276" t="s">
        <v>1951</v>
      </c>
      <c r="F201" s="278" t="s">
        <v>1952</v>
      </c>
      <c r="G201" s="312" t="s">
        <v>1481</v>
      </c>
      <c r="H201" s="312" t="s">
        <v>1481</v>
      </c>
      <c r="I201" s="280">
        <f t="shared" si="4"/>
        <v>183</v>
      </c>
      <c r="J201" s="282">
        <v>183</v>
      </c>
      <c r="K201" s="281">
        <v>0</v>
      </c>
      <c r="L201" s="281" t="s">
        <v>1529</v>
      </c>
      <c r="M201" s="281"/>
      <c r="N201" s="284" t="s">
        <v>1561</v>
      </c>
      <c r="O201" s="282" t="s">
        <v>1353</v>
      </c>
      <c r="P201" s="283" t="s">
        <v>1549</v>
      </c>
    </row>
    <row r="202" ht="36" spans="1:16">
      <c r="A202" s="276">
        <v>197</v>
      </c>
      <c r="B202" s="276">
        <v>2070111</v>
      </c>
      <c r="C202" s="277">
        <v>30299</v>
      </c>
      <c r="D202" s="276">
        <v>50299</v>
      </c>
      <c r="E202" s="276" t="s">
        <v>1953</v>
      </c>
      <c r="F202" s="278" t="s">
        <v>1954</v>
      </c>
      <c r="G202" s="312" t="s">
        <v>1481</v>
      </c>
      <c r="H202" s="279" t="s">
        <v>1955</v>
      </c>
      <c r="I202" s="280">
        <f t="shared" si="4"/>
        <v>40</v>
      </c>
      <c r="J202" s="282">
        <v>40</v>
      </c>
      <c r="K202" s="281">
        <v>0</v>
      </c>
      <c r="L202" s="281" t="s">
        <v>1529</v>
      </c>
      <c r="M202" s="281"/>
      <c r="N202" s="282" t="s">
        <v>1561</v>
      </c>
      <c r="O202" s="282" t="s">
        <v>1353</v>
      </c>
      <c r="P202" s="283" t="s">
        <v>1562</v>
      </c>
    </row>
    <row r="203" ht="24" spans="1:16">
      <c r="A203" s="276">
        <v>198</v>
      </c>
      <c r="B203" s="320">
        <v>2130205</v>
      </c>
      <c r="C203" s="320">
        <v>30299</v>
      </c>
      <c r="D203" s="320">
        <v>50299</v>
      </c>
      <c r="E203" s="320" t="s">
        <v>1956</v>
      </c>
      <c r="F203" s="320" t="s">
        <v>1957</v>
      </c>
      <c r="G203" s="323" t="s">
        <v>1958</v>
      </c>
      <c r="H203" s="323" t="s">
        <v>1958</v>
      </c>
      <c r="I203" s="280">
        <f t="shared" si="4"/>
        <v>17.7</v>
      </c>
      <c r="J203" s="320">
        <v>17.7</v>
      </c>
      <c r="K203" s="308">
        <v>0</v>
      </c>
      <c r="L203" s="281" t="s">
        <v>1529</v>
      </c>
      <c r="M203" s="320" t="s">
        <v>1959</v>
      </c>
      <c r="N203" s="320" t="s">
        <v>1531</v>
      </c>
      <c r="O203" s="282" t="s">
        <v>1500</v>
      </c>
      <c r="P203" s="277" t="s">
        <v>1532</v>
      </c>
    </row>
    <row r="204" ht="36" spans="1:16">
      <c r="A204" s="276">
        <v>199</v>
      </c>
      <c r="B204" s="309">
        <v>2130234</v>
      </c>
      <c r="C204" s="370">
        <v>30299</v>
      </c>
      <c r="D204" s="276">
        <v>50299</v>
      </c>
      <c r="E204" s="370" t="s">
        <v>1960</v>
      </c>
      <c r="F204" s="284" t="s">
        <v>1961</v>
      </c>
      <c r="G204" s="371" t="s">
        <v>1958</v>
      </c>
      <c r="H204" s="371" t="s">
        <v>1958</v>
      </c>
      <c r="I204" s="280">
        <f t="shared" si="4"/>
        <v>90</v>
      </c>
      <c r="J204" s="282">
        <v>90</v>
      </c>
      <c r="K204" s="308">
        <v>0</v>
      </c>
      <c r="L204" s="281" t="s">
        <v>1529</v>
      </c>
      <c r="M204" s="372" t="s">
        <v>1962</v>
      </c>
      <c r="N204" s="282" t="s">
        <v>1531</v>
      </c>
      <c r="O204" s="282" t="s">
        <v>1500</v>
      </c>
      <c r="P204" s="283" t="s">
        <v>1549</v>
      </c>
    </row>
    <row r="205" ht="24" spans="1:16">
      <c r="A205" s="276">
        <v>200</v>
      </c>
      <c r="B205" s="309">
        <v>2130205</v>
      </c>
      <c r="C205" s="320">
        <v>30299</v>
      </c>
      <c r="D205" s="320">
        <v>50299</v>
      </c>
      <c r="E205" s="320" t="s">
        <v>1963</v>
      </c>
      <c r="F205" s="320" t="s">
        <v>1964</v>
      </c>
      <c r="G205" s="323" t="s">
        <v>1958</v>
      </c>
      <c r="H205" s="323" t="s">
        <v>1958</v>
      </c>
      <c r="I205" s="280">
        <f t="shared" si="4"/>
        <v>72</v>
      </c>
      <c r="J205" s="320">
        <v>72</v>
      </c>
      <c r="K205" s="308">
        <v>0</v>
      </c>
      <c r="L205" s="281" t="s">
        <v>1529</v>
      </c>
      <c r="M205" s="320" t="s">
        <v>1965</v>
      </c>
      <c r="N205" s="320" t="s">
        <v>1531</v>
      </c>
      <c r="O205" s="282" t="s">
        <v>1500</v>
      </c>
      <c r="P205" s="283" t="s">
        <v>1549</v>
      </c>
    </row>
    <row r="206" ht="24" spans="1:16">
      <c r="A206" s="276">
        <v>201</v>
      </c>
      <c r="B206" s="320">
        <v>2130205</v>
      </c>
      <c r="C206" s="370">
        <v>30299</v>
      </c>
      <c r="D206" s="276">
        <v>50299</v>
      </c>
      <c r="E206" s="284" t="s">
        <v>1966</v>
      </c>
      <c r="F206" s="284" t="s">
        <v>1967</v>
      </c>
      <c r="G206" s="371" t="s">
        <v>1958</v>
      </c>
      <c r="H206" s="371" t="s">
        <v>1958</v>
      </c>
      <c r="I206" s="280">
        <f t="shared" si="4"/>
        <v>97.57</v>
      </c>
      <c r="J206" s="284">
        <v>97.57</v>
      </c>
      <c r="K206" s="327">
        <v>0</v>
      </c>
      <c r="L206" s="281" t="s">
        <v>1529</v>
      </c>
      <c r="M206" s="320" t="s">
        <v>1968</v>
      </c>
      <c r="N206" s="284" t="s">
        <v>1531</v>
      </c>
      <c r="O206" s="282" t="s">
        <v>1500</v>
      </c>
      <c r="P206" s="283" t="s">
        <v>1549</v>
      </c>
    </row>
    <row r="207" ht="24" spans="1:16">
      <c r="A207" s="276">
        <v>202</v>
      </c>
      <c r="B207" s="309">
        <v>2130205</v>
      </c>
      <c r="C207" s="370">
        <v>30299</v>
      </c>
      <c r="D207" s="276">
        <v>50299</v>
      </c>
      <c r="E207" s="320" t="s">
        <v>1969</v>
      </c>
      <c r="F207" s="278" t="s">
        <v>1970</v>
      </c>
      <c r="G207" s="279" t="s">
        <v>1958</v>
      </c>
      <c r="H207" s="279" t="s">
        <v>1958</v>
      </c>
      <c r="I207" s="280">
        <f t="shared" si="4"/>
        <v>188</v>
      </c>
      <c r="J207" s="282">
        <v>188</v>
      </c>
      <c r="K207" s="308">
        <v>0</v>
      </c>
      <c r="L207" s="281" t="s">
        <v>1529</v>
      </c>
      <c r="M207" s="372" t="s">
        <v>1971</v>
      </c>
      <c r="N207" s="282" t="s">
        <v>1561</v>
      </c>
      <c r="O207" s="282" t="s">
        <v>1500</v>
      </c>
      <c r="P207" s="283" t="s">
        <v>1562</v>
      </c>
    </row>
    <row r="208" ht="72" spans="1:16">
      <c r="A208" s="276">
        <v>203</v>
      </c>
      <c r="B208" s="320">
        <v>2130205</v>
      </c>
      <c r="C208" s="320">
        <v>30299</v>
      </c>
      <c r="D208" s="320">
        <v>50299</v>
      </c>
      <c r="E208" s="284" t="s">
        <v>1972</v>
      </c>
      <c r="F208" s="284" t="s">
        <v>1973</v>
      </c>
      <c r="G208" s="323" t="s">
        <v>1958</v>
      </c>
      <c r="H208" s="323" t="s">
        <v>1958</v>
      </c>
      <c r="I208" s="280">
        <f t="shared" si="4"/>
        <v>89.55</v>
      </c>
      <c r="J208" s="284">
        <v>89.55</v>
      </c>
      <c r="K208" s="327">
        <v>0</v>
      </c>
      <c r="L208" s="281" t="s">
        <v>1529</v>
      </c>
      <c r="M208" s="320"/>
      <c r="N208" s="284" t="s">
        <v>1561</v>
      </c>
      <c r="O208" s="282" t="s">
        <v>1500</v>
      </c>
      <c r="P208" s="283" t="s">
        <v>1562</v>
      </c>
    </row>
    <row r="209" ht="24" spans="1:16">
      <c r="A209" s="276">
        <v>204</v>
      </c>
      <c r="B209" s="321">
        <v>2110402</v>
      </c>
      <c r="C209" s="321">
        <v>31099</v>
      </c>
      <c r="D209" s="321">
        <v>50601</v>
      </c>
      <c r="E209" s="309" t="s">
        <v>1974</v>
      </c>
      <c r="F209" s="340" t="s">
        <v>1975</v>
      </c>
      <c r="G209" s="323" t="s">
        <v>1958</v>
      </c>
      <c r="H209" s="323" t="s">
        <v>1976</v>
      </c>
      <c r="I209" s="280">
        <f t="shared" si="4"/>
        <v>20</v>
      </c>
      <c r="J209" s="283">
        <v>20</v>
      </c>
      <c r="K209" s="308">
        <v>0</v>
      </c>
      <c r="L209" s="281" t="s">
        <v>1529</v>
      </c>
      <c r="M209" s="282"/>
      <c r="N209" s="282" t="s">
        <v>1561</v>
      </c>
      <c r="O209" s="282" t="s">
        <v>1500</v>
      </c>
      <c r="P209" s="283" t="s">
        <v>1562</v>
      </c>
    </row>
    <row r="210" ht="36" spans="1:16">
      <c r="A210" s="276">
        <v>205</v>
      </c>
      <c r="B210" s="309">
        <v>2130201</v>
      </c>
      <c r="C210" s="320">
        <v>30299</v>
      </c>
      <c r="D210" s="320">
        <v>50299</v>
      </c>
      <c r="E210" s="320" t="s">
        <v>1977</v>
      </c>
      <c r="F210" s="320" t="s">
        <v>1978</v>
      </c>
      <c r="G210" s="323" t="s">
        <v>1958</v>
      </c>
      <c r="H210" s="323" t="s">
        <v>1979</v>
      </c>
      <c r="I210" s="280">
        <f t="shared" si="4"/>
        <v>73.15</v>
      </c>
      <c r="J210" s="320">
        <v>73.15</v>
      </c>
      <c r="K210" s="308">
        <v>0</v>
      </c>
      <c r="L210" s="281" t="s">
        <v>1595</v>
      </c>
      <c r="M210" s="320"/>
      <c r="N210" s="320" t="s">
        <v>1531</v>
      </c>
      <c r="O210" s="282" t="s">
        <v>1500</v>
      </c>
      <c r="P210" s="277" t="s">
        <v>1532</v>
      </c>
    </row>
    <row r="211" ht="24" spans="1:16">
      <c r="A211" s="276">
        <v>206</v>
      </c>
      <c r="B211" s="321">
        <v>2130803</v>
      </c>
      <c r="C211" s="318">
        <v>30399</v>
      </c>
      <c r="D211" s="318">
        <v>50999</v>
      </c>
      <c r="E211" s="284" t="s">
        <v>1980</v>
      </c>
      <c r="F211" s="284" t="s">
        <v>1981</v>
      </c>
      <c r="G211" s="284" t="s">
        <v>1982</v>
      </c>
      <c r="H211" s="276" t="s">
        <v>1983</v>
      </c>
      <c r="I211" s="280">
        <f t="shared" si="4"/>
        <v>299</v>
      </c>
      <c r="J211" s="281">
        <v>23</v>
      </c>
      <c r="K211" s="281">
        <v>276</v>
      </c>
      <c r="L211" s="281" t="s">
        <v>1529</v>
      </c>
      <c r="M211" s="278" t="s">
        <v>1726</v>
      </c>
      <c r="N211" s="320" t="s">
        <v>1531</v>
      </c>
      <c r="O211" s="282" t="s">
        <v>1584</v>
      </c>
      <c r="P211" s="277" t="s">
        <v>1532</v>
      </c>
    </row>
    <row r="212" ht="24" spans="1:16">
      <c r="A212" s="276">
        <v>207</v>
      </c>
      <c r="B212" s="321">
        <v>2130803</v>
      </c>
      <c r="C212" s="318">
        <v>30399</v>
      </c>
      <c r="D212" s="318">
        <v>50999</v>
      </c>
      <c r="E212" s="284" t="s">
        <v>1984</v>
      </c>
      <c r="F212" s="284" t="s">
        <v>1981</v>
      </c>
      <c r="G212" s="284" t="s">
        <v>1982</v>
      </c>
      <c r="H212" s="276" t="s">
        <v>1983</v>
      </c>
      <c r="I212" s="280">
        <f t="shared" si="4"/>
        <v>102</v>
      </c>
      <c r="J212" s="281">
        <v>10.8</v>
      </c>
      <c r="K212" s="281">
        <v>91.2</v>
      </c>
      <c r="L212" s="281" t="s">
        <v>1529</v>
      </c>
      <c r="M212" s="278" t="s">
        <v>1985</v>
      </c>
      <c r="N212" s="320" t="s">
        <v>1531</v>
      </c>
      <c r="O212" s="282" t="s">
        <v>1584</v>
      </c>
      <c r="P212" s="277" t="s">
        <v>1532</v>
      </c>
    </row>
    <row r="213" ht="48" spans="1:16">
      <c r="A213" s="276">
        <v>208</v>
      </c>
      <c r="B213" s="320">
        <v>2130135</v>
      </c>
      <c r="C213" s="320">
        <v>30299</v>
      </c>
      <c r="D213" s="320">
        <v>50299</v>
      </c>
      <c r="E213" s="320" t="s">
        <v>1986</v>
      </c>
      <c r="F213" s="320" t="s">
        <v>1987</v>
      </c>
      <c r="G213" s="323" t="s">
        <v>1505</v>
      </c>
      <c r="H213" s="323" t="s">
        <v>1505</v>
      </c>
      <c r="I213" s="280">
        <f t="shared" si="4"/>
        <v>192</v>
      </c>
      <c r="J213" s="320">
        <v>192</v>
      </c>
      <c r="K213" s="308">
        <v>0</v>
      </c>
      <c r="L213" s="281" t="s">
        <v>1529</v>
      </c>
      <c r="M213" s="320" t="s">
        <v>1988</v>
      </c>
      <c r="N213" s="320" t="s">
        <v>1531</v>
      </c>
      <c r="O213" s="320" t="s">
        <v>1507</v>
      </c>
      <c r="P213" s="277" t="s">
        <v>1532</v>
      </c>
    </row>
    <row r="214" ht="24" spans="1:16">
      <c r="A214" s="276">
        <v>209</v>
      </c>
      <c r="B214" s="320" t="s">
        <v>1989</v>
      </c>
      <c r="C214" s="320" t="s">
        <v>1509</v>
      </c>
      <c r="D214" s="320" t="s">
        <v>1510</v>
      </c>
      <c r="E214" s="320" t="s">
        <v>1990</v>
      </c>
      <c r="F214" s="320" t="s">
        <v>1991</v>
      </c>
      <c r="G214" s="323" t="s">
        <v>1505</v>
      </c>
      <c r="H214" s="323" t="s">
        <v>1505</v>
      </c>
      <c r="I214" s="280">
        <f t="shared" si="4"/>
        <v>264</v>
      </c>
      <c r="J214" s="320">
        <v>264</v>
      </c>
      <c r="K214" s="308">
        <v>0</v>
      </c>
      <c r="L214" s="281" t="s">
        <v>1529</v>
      </c>
      <c r="M214" s="320" t="s">
        <v>1992</v>
      </c>
      <c r="N214" s="320" t="s">
        <v>1531</v>
      </c>
      <c r="O214" s="320" t="s">
        <v>1507</v>
      </c>
      <c r="P214" s="277" t="s">
        <v>1532</v>
      </c>
    </row>
    <row r="215" ht="24" spans="1:16">
      <c r="A215" s="276">
        <v>210</v>
      </c>
      <c r="B215" s="320">
        <v>2130199</v>
      </c>
      <c r="C215" s="320">
        <v>30299</v>
      </c>
      <c r="D215" s="320">
        <v>50299</v>
      </c>
      <c r="E215" s="320" t="s">
        <v>1993</v>
      </c>
      <c r="F215" s="320" t="s">
        <v>1994</v>
      </c>
      <c r="G215" s="323" t="s">
        <v>1505</v>
      </c>
      <c r="H215" s="323" t="s">
        <v>1505</v>
      </c>
      <c r="I215" s="280">
        <f t="shared" si="4"/>
        <v>21.5</v>
      </c>
      <c r="J215" s="320">
        <v>21.5</v>
      </c>
      <c r="K215" s="308">
        <v>0</v>
      </c>
      <c r="L215" s="281" t="s">
        <v>1529</v>
      </c>
      <c r="M215" s="320" t="s">
        <v>1995</v>
      </c>
      <c r="N215" s="320" t="s">
        <v>1531</v>
      </c>
      <c r="O215" s="320" t="s">
        <v>1507</v>
      </c>
      <c r="P215" s="277" t="s">
        <v>1532</v>
      </c>
    </row>
    <row r="216" ht="36" spans="1:16">
      <c r="A216" s="276">
        <v>211</v>
      </c>
      <c r="B216" s="320">
        <v>2130599</v>
      </c>
      <c r="C216" s="320">
        <v>30199</v>
      </c>
      <c r="D216" s="320">
        <v>50199</v>
      </c>
      <c r="E216" s="320" t="s">
        <v>1996</v>
      </c>
      <c r="F216" s="320" t="s">
        <v>1997</v>
      </c>
      <c r="G216" s="323" t="s">
        <v>1505</v>
      </c>
      <c r="H216" s="323" t="s">
        <v>1505</v>
      </c>
      <c r="I216" s="280">
        <f t="shared" si="4"/>
        <v>34</v>
      </c>
      <c r="J216" s="320">
        <v>34</v>
      </c>
      <c r="K216" s="308">
        <v>0</v>
      </c>
      <c r="L216" s="281" t="s">
        <v>1540</v>
      </c>
      <c r="M216" s="320" t="s">
        <v>1998</v>
      </c>
      <c r="N216" s="320" t="s">
        <v>1531</v>
      </c>
      <c r="O216" s="320" t="s">
        <v>1507</v>
      </c>
      <c r="P216" s="309" t="s">
        <v>1542</v>
      </c>
    </row>
    <row r="217" ht="96" spans="1:16">
      <c r="A217" s="276">
        <v>212</v>
      </c>
      <c r="B217" s="320">
        <v>2130135</v>
      </c>
      <c r="C217" s="320">
        <v>30299</v>
      </c>
      <c r="D217" s="320">
        <v>50299</v>
      </c>
      <c r="E217" s="320" t="s">
        <v>1999</v>
      </c>
      <c r="F217" s="320" t="s">
        <v>2000</v>
      </c>
      <c r="G217" s="323" t="s">
        <v>1505</v>
      </c>
      <c r="H217" s="323" t="s">
        <v>1505</v>
      </c>
      <c r="I217" s="280">
        <f t="shared" si="4"/>
        <v>300</v>
      </c>
      <c r="J217" s="320">
        <v>300</v>
      </c>
      <c r="K217" s="308">
        <v>0</v>
      </c>
      <c r="L217" s="281" t="s">
        <v>1529</v>
      </c>
      <c r="M217" s="320" t="s">
        <v>1988</v>
      </c>
      <c r="N217" s="320" t="s">
        <v>1531</v>
      </c>
      <c r="O217" s="320" t="s">
        <v>1507</v>
      </c>
      <c r="P217" s="283" t="s">
        <v>1549</v>
      </c>
    </row>
    <row r="218" ht="24" spans="1:16">
      <c r="A218" s="276">
        <v>213</v>
      </c>
      <c r="B218" s="320">
        <v>2130153</v>
      </c>
      <c r="C218" s="320">
        <v>31099</v>
      </c>
      <c r="D218" s="320">
        <v>50399</v>
      </c>
      <c r="E218" s="320" t="s">
        <v>2001</v>
      </c>
      <c r="F218" s="320" t="s">
        <v>2002</v>
      </c>
      <c r="G218" s="323" t="s">
        <v>1505</v>
      </c>
      <c r="H218" s="323" t="s">
        <v>1505</v>
      </c>
      <c r="I218" s="280">
        <f t="shared" si="4"/>
        <v>191</v>
      </c>
      <c r="J218" s="320">
        <v>191</v>
      </c>
      <c r="K218" s="308">
        <v>0</v>
      </c>
      <c r="L218" s="281" t="s">
        <v>1529</v>
      </c>
      <c r="M218" s="320" t="s">
        <v>1988</v>
      </c>
      <c r="N218" s="320" t="s">
        <v>1531</v>
      </c>
      <c r="O218" s="320" t="s">
        <v>1507</v>
      </c>
      <c r="P218" s="283" t="s">
        <v>1549</v>
      </c>
    </row>
    <row r="219" ht="72" spans="1:16">
      <c r="A219" s="276">
        <v>214</v>
      </c>
      <c r="B219" s="320">
        <v>2130199</v>
      </c>
      <c r="C219" s="320">
        <v>30299</v>
      </c>
      <c r="D219" s="320">
        <v>50299</v>
      </c>
      <c r="E219" s="320" t="s">
        <v>2003</v>
      </c>
      <c r="F219" s="320" t="s">
        <v>2004</v>
      </c>
      <c r="G219" s="323" t="s">
        <v>1505</v>
      </c>
      <c r="H219" s="323" t="s">
        <v>1505</v>
      </c>
      <c r="I219" s="280">
        <f t="shared" si="4"/>
        <v>220</v>
      </c>
      <c r="J219" s="320">
        <v>220</v>
      </c>
      <c r="K219" s="308">
        <v>0</v>
      </c>
      <c r="L219" s="281" t="s">
        <v>1529</v>
      </c>
      <c r="M219" s="320" t="s">
        <v>2005</v>
      </c>
      <c r="N219" s="320" t="s">
        <v>1561</v>
      </c>
      <c r="O219" s="320" t="s">
        <v>1507</v>
      </c>
      <c r="P219" s="283" t="s">
        <v>1562</v>
      </c>
    </row>
    <row r="220" ht="72" spans="1:16">
      <c r="A220" s="276">
        <v>215</v>
      </c>
      <c r="B220" s="320">
        <v>2130126</v>
      </c>
      <c r="C220" s="320">
        <v>30299</v>
      </c>
      <c r="D220" s="320">
        <v>50299</v>
      </c>
      <c r="E220" s="320" t="s">
        <v>2006</v>
      </c>
      <c r="F220" s="320" t="s">
        <v>2007</v>
      </c>
      <c r="G220" s="323" t="s">
        <v>1505</v>
      </c>
      <c r="H220" s="323" t="s">
        <v>1505</v>
      </c>
      <c r="I220" s="280">
        <f t="shared" si="4"/>
        <v>60</v>
      </c>
      <c r="J220" s="320">
        <v>60</v>
      </c>
      <c r="K220" s="308">
        <v>0</v>
      </c>
      <c r="L220" s="281" t="s">
        <v>1529</v>
      </c>
      <c r="M220" s="320" t="s">
        <v>2008</v>
      </c>
      <c r="N220" s="320" t="s">
        <v>1561</v>
      </c>
      <c r="O220" s="320" t="s">
        <v>1507</v>
      </c>
      <c r="P220" s="283" t="s">
        <v>1562</v>
      </c>
    </row>
    <row r="221" ht="36" spans="1:16">
      <c r="A221" s="276">
        <v>216</v>
      </c>
      <c r="B221" s="320">
        <v>2130599</v>
      </c>
      <c r="C221" s="320">
        <v>30213</v>
      </c>
      <c r="D221" s="320">
        <v>50209</v>
      </c>
      <c r="E221" s="320" t="s">
        <v>2009</v>
      </c>
      <c r="F221" s="320" t="s">
        <v>2010</v>
      </c>
      <c r="G221" s="323" t="s">
        <v>1505</v>
      </c>
      <c r="H221" s="323" t="s">
        <v>1505</v>
      </c>
      <c r="I221" s="280">
        <f t="shared" si="4"/>
        <v>9</v>
      </c>
      <c r="J221" s="320">
        <v>9</v>
      </c>
      <c r="K221" s="308">
        <v>0</v>
      </c>
      <c r="L221" s="281" t="s">
        <v>1529</v>
      </c>
      <c r="M221" s="320" t="s">
        <v>2011</v>
      </c>
      <c r="N221" s="320" t="s">
        <v>1561</v>
      </c>
      <c r="O221" s="320" t="s">
        <v>1507</v>
      </c>
      <c r="P221" s="283" t="s">
        <v>1562</v>
      </c>
    </row>
    <row r="222" ht="36" spans="1:16">
      <c r="A222" s="276">
        <v>217</v>
      </c>
      <c r="B222" s="320">
        <v>2130599</v>
      </c>
      <c r="C222" s="320">
        <v>30213</v>
      </c>
      <c r="D222" s="320">
        <v>50299</v>
      </c>
      <c r="E222" s="320" t="s">
        <v>2012</v>
      </c>
      <c r="F222" s="320" t="s">
        <v>2013</v>
      </c>
      <c r="G222" s="323" t="s">
        <v>1505</v>
      </c>
      <c r="H222" s="323" t="s">
        <v>1505</v>
      </c>
      <c r="I222" s="280">
        <f t="shared" si="4"/>
        <v>20</v>
      </c>
      <c r="J222" s="320">
        <v>20</v>
      </c>
      <c r="K222" s="308">
        <v>0</v>
      </c>
      <c r="L222" s="281" t="s">
        <v>1529</v>
      </c>
      <c r="M222" s="320" t="s">
        <v>2014</v>
      </c>
      <c r="N222" s="320" t="s">
        <v>1561</v>
      </c>
      <c r="O222" s="320" t="s">
        <v>1507</v>
      </c>
      <c r="P222" s="283" t="s">
        <v>1562</v>
      </c>
    </row>
    <row r="223" ht="24" spans="1:16">
      <c r="A223" s="276">
        <v>218</v>
      </c>
      <c r="B223" s="320">
        <v>2130101</v>
      </c>
      <c r="C223" s="320">
        <v>30213</v>
      </c>
      <c r="D223" s="320">
        <v>50209</v>
      </c>
      <c r="E223" s="320" t="s">
        <v>2015</v>
      </c>
      <c r="F223" s="320" t="s">
        <v>2016</v>
      </c>
      <c r="G223" s="323" t="s">
        <v>1505</v>
      </c>
      <c r="H223" s="323" t="s">
        <v>1505</v>
      </c>
      <c r="I223" s="280">
        <f t="shared" si="4"/>
        <v>17</v>
      </c>
      <c r="J223" s="320">
        <v>17</v>
      </c>
      <c r="K223" s="308">
        <v>0</v>
      </c>
      <c r="L223" s="281" t="s">
        <v>1529</v>
      </c>
      <c r="M223" s="320" t="s">
        <v>2017</v>
      </c>
      <c r="N223" s="320" t="s">
        <v>1561</v>
      </c>
      <c r="O223" s="320" t="s">
        <v>1507</v>
      </c>
      <c r="P223" s="283" t="s">
        <v>1562</v>
      </c>
    </row>
    <row r="224" ht="36" spans="1:16">
      <c r="A224" s="276">
        <v>219</v>
      </c>
      <c r="B224" s="320">
        <v>2130126</v>
      </c>
      <c r="C224" s="320">
        <v>30299</v>
      </c>
      <c r="D224" s="320">
        <v>50299</v>
      </c>
      <c r="E224" s="320" t="s">
        <v>2018</v>
      </c>
      <c r="F224" s="320" t="s">
        <v>2019</v>
      </c>
      <c r="G224" s="323" t="s">
        <v>1505</v>
      </c>
      <c r="H224" s="323" t="s">
        <v>2020</v>
      </c>
      <c r="I224" s="280">
        <f t="shared" si="4"/>
        <v>824</v>
      </c>
      <c r="J224" s="320">
        <v>824</v>
      </c>
      <c r="K224" s="308">
        <v>0</v>
      </c>
      <c r="L224" s="281" t="s">
        <v>1529</v>
      </c>
      <c r="M224" s="320" t="s">
        <v>2021</v>
      </c>
      <c r="N224" s="320" t="s">
        <v>1531</v>
      </c>
      <c r="O224" s="320" t="s">
        <v>1507</v>
      </c>
      <c r="P224" s="277" t="s">
        <v>1532</v>
      </c>
    </row>
    <row r="225" ht="36" spans="1:16">
      <c r="A225" s="276">
        <v>220</v>
      </c>
      <c r="B225" s="321">
        <v>2130803</v>
      </c>
      <c r="C225" s="318">
        <v>30399</v>
      </c>
      <c r="D225" s="318">
        <v>50999</v>
      </c>
      <c r="E225" s="284" t="s">
        <v>2022</v>
      </c>
      <c r="F225" s="284" t="s">
        <v>1981</v>
      </c>
      <c r="G225" s="278" t="s">
        <v>2023</v>
      </c>
      <c r="H225" s="278" t="s">
        <v>2024</v>
      </c>
      <c r="I225" s="280">
        <f t="shared" si="4"/>
        <v>96</v>
      </c>
      <c r="J225" s="327">
        <v>12</v>
      </c>
      <c r="K225" s="327">
        <v>84</v>
      </c>
      <c r="L225" s="281" t="s">
        <v>1529</v>
      </c>
      <c r="M225" s="284" t="s">
        <v>2025</v>
      </c>
      <c r="N225" s="320" t="s">
        <v>1531</v>
      </c>
      <c r="O225" s="282" t="s">
        <v>1584</v>
      </c>
      <c r="P225" s="277" t="s">
        <v>1532</v>
      </c>
    </row>
    <row r="226" ht="24" spans="1:16">
      <c r="A226" s="276">
        <v>221</v>
      </c>
      <c r="B226" s="321">
        <v>2130803</v>
      </c>
      <c r="C226" s="318">
        <v>30399</v>
      </c>
      <c r="D226" s="318">
        <v>50999</v>
      </c>
      <c r="E226" s="278" t="s">
        <v>2026</v>
      </c>
      <c r="F226" s="284" t="s">
        <v>2027</v>
      </c>
      <c r="G226" s="278" t="s">
        <v>2023</v>
      </c>
      <c r="H226" s="278" t="s">
        <v>2028</v>
      </c>
      <c r="I226" s="280">
        <f t="shared" si="4"/>
        <v>296</v>
      </c>
      <c r="J226" s="281">
        <v>37</v>
      </c>
      <c r="K226" s="281">
        <v>259</v>
      </c>
      <c r="L226" s="281" t="s">
        <v>1529</v>
      </c>
      <c r="M226" s="282" t="s">
        <v>2029</v>
      </c>
      <c r="N226" s="320" t="s">
        <v>1531</v>
      </c>
      <c r="O226" s="282" t="s">
        <v>1584</v>
      </c>
      <c r="P226" s="277" t="s">
        <v>1532</v>
      </c>
    </row>
    <row r="227" ht="36" spans="1:16">
      <c r="A227" s="276">
        <v>222</v>
      </c>
      <c r="B227" s="321">
        <v>2130803</v>
      </c>
      <c r="C227" s="318">
        <v>30399</v>
      </c>
      <c r="D227" s="318">
        <v>50999</v>
      </c>
      <c r="E227" s="284" t="s">
        <v>2030</v>
      </c>
      <c r="F227" s="284" t="s">
        <v>1981</v>
      </c>
      <c r="G227" s="276" t="s">
        <v>2023</v>
      </c>
      <c r="H227" s="276" t="s">
        <v>2031</v>
      </c>
      <c r="I227" s="280">
        <f t="shared" si="4"/>
        <v>1152</v>
      </c>
      <c r="J227" s="308">
        <v>144</v>
      </c>
      <c r="K227" s="308">
        <v>1008</v>
      </c>
      <c r="L227" s="281" t="s">
        <v>1529</v>
      </c>
      <c r="M227" s="284" t="s">
        <v>2032</v>
      </c>
      <c r="N227" s="320" t="s">
        <v>1531</v>
      </c>
      <c r="O227" s="282" t="s">
        <v>1584</v>
      </c>
      <c r="P227" s="277" t="s">
        <v>1532</v>
      </c>
    </row>
    <row r="228" ht="36" spans="1:16">
      <c r="A228" s="276">
        <v>223</v>
      </c>
      <c r="B228" s="321">
        <v>2130803</v>
      </c>
      <c r="C228" s="318">
        <v>30399</v>
      </c>
      <c r="D228" s="318">
        <v>50999</v>
      </c>
      <c r="E228" s="278" t="s">
        <v>2033</v>
      </c>
      <c r="F228" s="284" t="s">
        <v>1981</v>
      </c>
      <c r="G228" s="276" t="s">
        <v>2023</v>
      </c>
      <c r="H228" s="276" t="s">
        <v>2031</v>
      </c>
      <c r="I228" s="280">
        <f t="shared" si="4"/>
        <v>321</v>
      </c>
      <c r="J228" s="281">
        <v>41</v>
      </c>
      <c r="K228" s="281">
        <v>280</v>
      </c>
      <c r="L228" s="281" t="s">
        <v>1529</v>
      </c>
      <c r="M228" s="284" t="s">
        <v>2034</v>
      </c>
      <c r="N228" s="320" t="s">
        <v>1531</v>
      </c>
      <c r="O228" s="282" t="s">
        <v>1584</v>
      </c>
      <c r="P228" s="277" t="s">
        <v>1532</v>
      </c>
    </row>
    <row r="229" ht="24" spans="1:16">
      <c r="A229" s="276">
        <v>224</v>
      </c>
      <c r="B229" s="321">
        <v>2130803</v>
      </c>
      <c r="C229" s="318">
        <v>30399</v>
      </c>
      <c r="D229" s="318">
        <v>50999</v>
      </c>
      <c r="E229" s="276" t="s">
        <v>2035</v>
      </c>
      <c r="F229" s="284" t="s">
        <v>1981</v>
      </c>
      <c r="G229" s="276" t="s">
        <v>2023</v>
      </c>
      <c r="H229" s="276" t="s">
        <v>1983</v>
      </c>
      <c r="I229" s="280">
        <f t="shared" si="4"/>
        <v>9.6</v>
      </c>
      <c r="J229" s="281">
        <v>1.2</v>
      </c>
      <c r="K229" s="281">
        <v>8.4</v>
      </c>
      <c r="L229" s="281" t="s">
        <v>1529</v>
      </c>
      <c r="M229" s="278" t="s">
        <v>2036</v>
      </c>
      <c r="N229" s="320" t="s">
        <v>1531</v>
      </c>
      <c r="O229" s="282" t="s">
        <v>1584</v>
      </c>
      <c r="P229" s="277" t="s">
        <v>1532</v>
      </c>
    </row>
    <row r="230" ht="60" spans="1:16">
      <c r="A230" s="276">
        <v>225</v>
      </c>
      <c r="B230" s="309">
        <v>2130124</v>
      </c>
      <c r="C230" s="309">
        <v>30299</v>
      </c>
      <c r="D230" s="309">
        <v>50299</v>
      </c>
      <c r="E230" s="276" t="s">
        <v>2037</v>
      </c>
      <c r="F230" s="282" t="s">
        <v>2038</v>
      </c>
      <c r="G230" s="323" t="s">
        <v>1505</v>
      </c>
      <c r="H230" s="323" t="s">
        <v>2039</v>
      </c>
      <c r="I230" s="280">
        <f t="shared" si="4"/>
        <v>65</v>
      </c>
      <c r="J230" s="373">
        <v>65</v>
      </c>
      <c r="K230" s="327">
        <v>0</v>
      </c>
      <c r="L230" s="281" t="s">
        <v>1529</v>
      </c>
      <c r="M230" s="284" t="s">
        <v>2040</v>
      </c>
      <c r="N230" s="373" t="s">
        <v>1561</v>
      </c>
      <c r="O230" s="320" t="s">
        <v>1507</v>
      </c>
      <c r="P230" s="283" t="s">
        <v>1562</v>
      </c>
    </row>
    <row r="231" ht="36" spans="1:16">
      <c r="A231" s="276">
        <v>226</v>
      </c>
      <c r="B231" s="277">
        <v>2130153</v>
      </c>
      <c r="C231" s="276">
        <v>302</v>
      </c>
      <c r="D231" s="276">
        <v>502</v>
      </c>
      <c r="E231" s="278" t="s">
        <v>2041</v>
      </c>
      <c r="F231" s="278" t="s">
        <v>2042</v>
      </c>
      <c r="G231" s="323" t="s">
        <v>1505</v>
      </c>
      <c r="H231" s="279" t="s">
        <v>2043</v>
      </c>
      <c r="I231" s="280">
        <f t="shared" si="4"/>
        <v>18</v>
      </c>
      <c r="J231" s="282">
        <v>18</v>
      </c>
      <c r="K231" s="281">
        <v>0</v>
      </c>
      <c r="L231" s="281" t="s">
        <v>1529</v>
      </c>
      <c r="M231" s="282" t="s">
        <v>2044</v>
      </c>
      <c r="N231" s="282" t="s">
        <v>1561</v>
      </c>
      <c r="O231" s="282" t="s">
        <v>1507</v>
      </c>
      <c r="P231" s="283" t="s">
        <v>1562</v>
      </c>
    </row>
    <row r="232" ht="24" spans="1:16">
      <c r="A232" s="276">
        <v>227</v>
      </c>
      <c r="B232" s="324" t="s">
        <v>2045</v>
      </c>
      <c r="C232" s="282" t="s">
        <v>2046</v>
      </c>
      <c r="D232" s="282" t="s">
        <v>2047</v>
      </c>
      <c r="E232" s="278" t="s">
        <v>2048</v>
      </c>
      <c r="F232" s="278" t="s">
        <v>2049</v>
      </c>
      <c r="G232" s="279" t="s">
        <v>1505</v>
      </c>
      <c r="H232" s="279" t="s">
        <v>1513</v>
      </c>
      <c r="I232" s="280">
        <f t="shared" si="4"/>
        <v>72</v>
      </c>
      <c r="J232" s="278">
        <v>72</v>
      </c>
      <c r="K232" s="281">
        <v>0</v>
      </c>
      <c r="L232" s="281" t="s">
        <v>1529</v>
      </c>
      <c r="M232" s="278" t="s">
        <v>2050</v>
      </c>
      <c r="N232" s="278" t="s">
        <v>1561</v>
      </c>
      <c r="O232" s="320" t="s">
        <v>1507</v>
      </c>
      <c r="P232" s="283" t="s">
        <v>1562</v>
      </c>
    </row>
    <row r="233" ht="24" spans="1:16">
      <c r="A233" s="276">
        <v>228</v>
      </c>
      <c r="B233" s="374" t="s">
        <v>2045</v>
      </c>
      <c r="C233" s="375" t="s">
        <v>2051</v>
      </c>
      <c r="D233" s="375" t="s">
        <v>2052</v>
      </c>
      <c r="E233" s="284" t="s">
        <v>2053</v>
      </c>
      <c r="F233" s="284" t="s">
        <v>2054</v>
      </c>
      <c r="G233" s="376" t="s">
        <v>1505</v>
      </c>
      <c r="H233" s="376" t="s">
        <v>1513</v>
      </c>
      <c r="I233" s="280">
        <f t="shared" si="4"/>
        <v>48</v>
      </c>
      <c r="J233" s="284">
        <v>48</v>
      </c>
      <c r="K233" s="327">
        <v>0</v>
      </c>
      <c r="L233" s="281" t="s">
        <v>1529</v>
      </c>
      <c r="M233" s="284"/>
      <c r="N233" s="284" t="s">
        <v>1561</v>
      </c>
      <c r="O233" s="320" t="s">
        <v>1507</v>
      </c>
      <c r="P233" s="283" t="s">
        <v>1562</v>
      </c>
    </row>
    <row r="234" ht="36" spans="1:16">
      <c r="A234" s="276">
        <v>229</v>
      </c>
      <c r="B234" s="324" t="s">
        <v>1508</v>
      </c>
      <c r="C234" s="282" t="s">
        <v>1509</v>
      </c>
      <c r="D234" s="282" t="s">
        <v>1510</v>
      </c>
      <c r="E234" s="309" t="s">
        <v>2055</v>
      </c>
      <c r="F234" s="309" t="s">
        <v>2056</v>
      </c>
      <c r="G234" s="376" t="s">
        <v>1505</v>
      </c>
      <c r="H234" s="376" t="s">
        <v>1513</v>
      </c>
      <c r="I234" s="280">
        <f t="shared" si="4"/>
        <v>168</v>
      </c>
      <c r="J234" s="284">
        <v>0</v>
      </c>
      <c r="K234" s="377">
        <v>168</v>
      </c>
      <c r="L234" s="281" t="s">
        <v>1529</v>
      </c>
      <c r="M234" s="284"/>
      <c r="N234" s="284" t="s">
        <v>2057</v>
      </c>
      <c r="O234" s="320" t="s">
        <v>1507</v>
      </c>
      <c r="P234" s="283" t="s">
        <v>1562</v>
      </c>
    </row>
    <row r="235" ht="72" spans="1:16">
      <c r="A235" s="276">
        <v>230</v>
      </c>
      <c r="B235" s="324" t="s">
        <v>1508</v>
      </c>
      <c r="C235" s="282" t="s">
        <v>1509</v>
      </c>
      <c r="D235" s="282" t="s">
        <v>1510</v>
      </c>
      <c r="E235" s="278" t="s">
        <v>2058</v>
      </c>
      <c r="F235" s="320" t="s">
        <v>2059</v>
      </c>
      <c r="G235" s="376" t="s">
        <v>1505</v>
      </c>
      <c r="H235" s="376" t="s">
        <v>1513</v>
      </c>
      <c r="I235" s="280">
        <f t="shared" si="4"/>
        <v>126</v>
      </c>
      <c r="J235" s="284">
        <v>0</v>
      </c>
      <c r="K235" s="378">
        <v>126</v>
      </c>
      <c r="L235" s="281" t="s">
        <v>1529</v>
      </c>
      <c r="M235" s="284"/>
      <c r="N235" s="284" t="s">
        <v>2057</v>
      </c>
      <c r="O235" s="320" t="s">
        <v>1507</v>
      </c>
      <c r="P235" s="283" t="s">
        <v>1562</v>
      </c>
    </row>
    <row r="236" ht="36" spans="1:16">
      <c r="A236" s="276">
        <v>231</v>
      </c>
      <c r="B236" s="374" t="s">
        <v>2060</v>
      </c>
      <c r="C236" s="375" t="s">
        <v>2046</v>
      </c>
      <c r="D236" s="375" t="s">
        <v>2047</v>
      </c>
      <c r="E236" s="379" t="s">
        <v>2061</v>
      </c>
      <c r="F236" s="380" t="s">
        <v>2062</v>
      </c>
      <c r="G236" s="376" t="s">
        <v>1505</v>
      </c>
      <c r="H236" s="376" t="s">
        <v>1513</v>
      </c>
      <c r="I236" s="280">
        <f t="shared" si="4"/>
        <v>133</v>
      </c>
      <c r="J236" s="284">
        <v>0</v>
      </c>
      <c r="K236" s="381">
        <v>133</v>
      </c>
      <c r="L236" s="382" t="s">
        <v>1529</v>
      </c>
      <c r="M236" s="383"/>
      <c r="N236" s="383" t="s">
        <v>2057</v>
      </c>
      <c r="O236" s="380" t="s">
        <v>1507</v>
      </c>
      <c r="P236" s="283" t="s">
        <v>1562</v>
      </c>
    </row>
    <row r="237" ht="24" spans="1:16">
      <c r="A237" s="276">
        <v>232</v>
      </c>
      <c r="B237" s="284">
        <v>2130124</v>
      </c>
      <c r="C237" s="284">
        <v>39999</v>
      </c>
      <c r="D237" s="282" t="s">
        <v>2063</v>
      </c>
      <c r="E237" s="284" t="s">
        <v>2064</v>
      </c>
      <c r="F237" s="320" t="s">
        <v>2065</v>
      </c>
      <c r="G237" s="279" t="s">
        <v>1505</v>
      </c>
      <c r="H237" s="279" t="s">
        <v>1513</v>
      </c>
      <c r="I237" s="280">
        <f t="shared" si="4"/>
        <v>63</v>
      </c>
      <c r="J237" s="284">
        <v>0</v>
      </c>
      <c r="K237" s="327">
        <v>63</v>
      </c>
      <c r="L237" s="281" t="s">
        <v>1529</v>
      </c>
      <c r="M237" s="284"/>
      <c r="N237" s="284" t="s">
        <v>2057</v>
      </c>
      <c r="O237" s="320" t="s">
        <v>1507</v>
      </c>
      <c r="P237" s="283" t="s">
        <v>1562</v>
      </c>
    </row>
    <row r="238" ht="36" spans="1:16">
      <c r="A238" s="276">
        <v>233</v>
      </c>
      <c r="B238" s="321">
        <v>2120501</v>
      </c>
      <c r="C238" s="321">
        <v>30227</v>
      </c>
      <c r="D238" s="321">
        <v>50206</v>
      </c>
      <c r="E238" s="278" t="s">
        <v>2066</v>
      </c>
      <c r="F238" s="309" t="s">
        <v>2067</v>
      </c>
      <c r="G238" s="279" t="s">
        <v>1520</v>
      </c>
      <c r="H238" s="279" t="s">
        <v>1520</v>
      </c>
      <c r="I238" s="280">
        <f t="shared" si="4"/>
        <v>1600</v>
      </c>
      <c r="J238" s="284">
        <v>1600</v>
      </c>
      <c r="K238" s="327">
        <v>0</v>
      </c>
      <c r="L238" s="281" t="s">
        <v>1529</v>
      </c>
      <c r="M238" s="320"/>
      <c r="N238" s="284" t="s">
        <v>1531</v>
      </c>
      <c r="O238" s="282" t="s">
        <v>1517</v>
      </c>
      <c r="P238" s="277" t="s">
        <v>1532</v>
      </c>
    </row>
    <row r="239" ht="36" spans="1:16">
      <c r="A239" s="276">
        <v>234</v>
      </c>
      <c r="B239" s="321">
        <v>2120501</v>
      </c>
      <c r="C239" s="321">
        <v>30227</v>
      </c>
      <c r="D239" s="321">
        <v>50299</v>
      </c>
      <c r="E239" s="278" t="s">
        <v>2068</v>
      </c>
      <c r="F239" s="309" t="s">
        <v>2069</v>
      </c>
      <c r="G239" s="279" t="s">
        <v>1520</v>
      </c>
      <c r="H239" s="279" t="s">
        <v>1520</v>
      </c>
      <c r="I239" s="280">
        <f t="shared" si="4"/>
        <v>500</v>
      </c>
      <c r="J239" s="284">
        <v>500</v>
      </c>
      <c r="K239" s="327">
        <v>0</v>
      </c>
      <c r="L239" s="281" t="s">
        <v>1529</v>
      </c>
      <c r="M239" s="320"/>
      <c r="N239" s="284" t="s">
        <v>1531</v>
      </c>
      <c r="O239" s="282" t="s">
        <v>1517</v>
      </c>
      <c r="P239" s="277" t="s">
        <v>1532</v>
      </c>
    </row>
    <row r="240" ht="36" spans="1:16">
      <c r="A240" s="276">
        <v>235</v>
      </c>
      <c r="B240" s="321">
        <v>2120501</v>
      </c>
      <c r="C240" s="321">
        <v>30227</v>
      </c>
      <c r="D240" s="321">
        <v>50206</v>
      </c>
      <c r="E240" s="278" t="s">
        <v>2070</v>
      </c>
      <c r="F240" s="309" t="s">
        <v>2071</v>
      </c>
      <c r="G240" s="279" t="s">
        <v>1520</v>
      </c>
      <c r="H240" s="279" t="s">
        <v>1520</v>
      </c>
      <c r="I240" s="280">
        <f t="shared" si="4"/>
        <v>2000</v>
      </c>
      <c r="J240" s="284">
        <v>2000</v>
      </c>
      <c r="K240" s="327">
        <v>0</v>
      </c>
      <c r="L240" s="281" t="s">
        <v>1529</v>
      </c>
      <c r="M240" s="320" t="s">
        <v>2072</v>
      </c>
      <c r="N240" s="284" t="s">
        <v>1531</v>
      </c>
      <c r="O240" s="282" t="s">
        <v>1517</v>
      </c>
      <c r="P240" s="277" t="s">
        <v>1532</v>
      </c>
    </row>
    <row r="241" ht="36" spans="1:16">
      <c r="A241" s="276">
        <v>236</v>
      </c>
      <c r="B241" s="321">
        <v>2120104</v>
      </c>
      <c r="C241" s="321">
        <v>31099</v>
      </c>
      <c r="D241" s="321">
        <v>50402</v>
      </c>
      <c r="E241" s="278" t="s">
        <v>2073</v>
      </c>
      <c r="F241" s="309" t="s">
        <v>1519</v>
      </c>
      <c r="G241" s="279" t="s">
        <v>1520</v>
      </c>
      <c r="H241" s="279" t="s">
        <v>1520</v>
      </c>
      <c r="I241" s="280">
        <f t="shared" si="4"/>
        <v>343</v>
      </c>
      <c r="J241" s="284">
        <v>343</v>
      </c>
      <c r="K241" s="327">
        <v>0</v>
      </c>
      <c r="L241" s="281" t="s">
        <v>1540</v>
      </c>
      <c r="M241" s="320"/>
      <c r="N241" s="284" t="s">
        <v>1531</v>
      </c>
      <c r="O241" s="282" t="s">
        <v>1517</v>
      </c>
      <c r="P241" s="309" t="s">
        <v>1542</v>
      </c>
    </row>
    <row r="242" ht="36" spans="1:16">
      <c r="A242" s="276">
        <v>237</v>
      </c>
      <c r="B242" s="321">
        <v>2120501</v>
      </c>
      <c r="C242" s="321">
        <v>30227</v>
      </c>
      <c r="D242" s="321">
        <v>50205</v>
      </c>
      <c r="E242" s="278" t="s">
        <v>2074</v>
      </c>
      <c r="F242" s="309" t="s">
        <v>2075</v>
      </c>
      <c r="G242" s="279" t="s">
        <v>1520</v>
      </c>
      <c r="H242" s="279" t="s">
        <v>1520</v>
      </c>
      <c r="I242" s="280">
        <f t="shared" si="4"/>
        <v>321.6</v>
      </c>
      <c r="J242" s="284">
        <v>321.6</v>
      </c>
      <c r="K242" s="327">
        <v>0</v>
      </c>
      <c r="L242" s="281" t="s">
        <v>1529</v>
      </c>
      <c r="M242" s="320" t="s">
        <v>2076</v>
      </c>
      <c r="N242" s="284" t="s">
        <v>1531</v>
      </c>
      <c r="O242" s="282" t="s">
        <v>1517</v>
      </c>
      <c r="P242" s="277" t="s">
        <v>2077</v>
      </c>
    </row>
    <row r="243" ht="36" spans="1:16">
      <c r="A243" s="276">
        <v>238</v>
      </c>
      <c r="B243" s="321">
        <v>2120501</v>
      </c>
      <c r="C243" s="321">
        <v>30227</v>
      </c>
      <c r="D243" s="321">
        <v>50205</v>
      </c>
      <c r="E243" s="278" t="s">
        <v>2078</v>
      </c>
      <c r="F243" s="309" t="s">
        <v>2075</v>
      </c>
      <c r="G243" s="279" t="s">
        <v>1520</v>
      </c>
      <c r="H243" s="279" t="s">
        <v>1520</v>
      </c>
      <c r="I243" s="280">
        <f t="shared" si="4"/>
        <v>167.77</v>
      </c>
      <c r="J243" s="284">
        <v>167.77</v>
      </c>
      <c r="K243" s="327">
        <v>0</v>
      </c>
      <c r="L243" s="281" t="s">
        <v>1529</v>
      </c>
      <c r="M243" s="320" t="s">
        <v>2079</v>
      </c>
      <c r="N243" s="284" t="s">
        <v>1531</v>
      </c>
      <c r="O243" s="282" t="s">
        <v>1517</v>
      </c>
      <c r="P243" s="277" t="s">
        <v>2077</v>
      </c>
    </row>
    <row r="244" ht="36" spans="1:16">
      <c r="A244" s="276">
        <v>239</v>
      </c>
      <c r="B244" s="321">
        <v>2120599</v>
      </c>
      <c r="C244" s="321">
        <v>30227</v>
      </c>
      <c r="D244" s="321">
        <v>50205</v>
      </c>
      <c r="E244" s="278" t="s">
        <v>2080</v>
      </c>
      <c r="F244" s="309" t="s">
        <v>2075</v>
      </c>
      <c r="G244" s="279" t="s">
        <v>1520</v>
      </c>
      <c r="H244" s="279" t="s">
        <v>1520</v>
      </c>
      <c r="I244" s="280">
        <f t="shared" si="4"/>
        <v>116.2</v>
      </c>
      <c r="J244" s="284">
        <v>116.2</v>
      </c>
      <c r="K244" s="327">
        <v>0</v>
      </c>
      <c r="L244" s="281" t="s">
        <v>1529</v>
      </c>
      <c r="M244" s="320" t="s">
        <v>2081</v>
      </c>
      <c r="N244" s="284" t="s">
        <v>1531</v>
      </c>
      <c r="O244" s="282" t="s">
        <v>1517</v>
      </c>
      <c r="P244" s="277" t="s">
        <v>2077</v>
      </c>
    </row>
    <row r="245" ht="36" spans="1:16">
      <c r="A245" s="276">
        <v>240</v>
      </c>
      <c r="B245" s="321">
        <v>2120303</v>
      </c>
      <c r="C245" s="321">
        <v>30214</v>
      </c>
      <c r="D245" s="321">
        <v>50299</v>
      </c>
      <c r="E245" s="278" t="s">
        <v>2082</v>
      </c>
      <c r="F245" s="309" t="s">
        <v>1348</v>
      </c>
      <c r="G245" s="279" t="s">
        <v>1520</v>
      </c>
      <c r="H245" s="279" t="s">
        <v>1520</v>
      </c>
      <c r="I245" s="280">
        <f t="shared" si="4"/>
        <v>7.5</v>
      </c>
      <c r="J245" s="284">
        <v>7.5</v>
      </c>
      <c r="K245" s="327">
        <v>0</v>
      </c>
      <c r="L245" s="281" t="s">
        <v>1529</v>
      </c>
      <c r="M245" s="320" t="s">
        <v>2083</v>
      </c>
      <c r="N245" s="284" t="s">
        <v>1531</v>
      </c>
      <c r="O245" s="282" t="s">
        <v>1517</v>
      </c>
      <c r="P245" s="277" t="s">
        <v>2077</v>
      </c>
    </row>
    <row r="246" ht="36" spans="1:16">
      <c r="A246" s="276">
        <v>241</v>
      </c>
      <c r="B246" s="277">
        <v>2120399</v>
      </c>
      <c r="C246" s="276">
        <v>30226</v>
      </c>
      <c r="D246" s="276">
        <v>50299</v>
      </c>
      <c r="E246" s="278" t="s">
        <v>2084</v>
      </c>
      <c r="F246" s="309" t="s">
        <v>1348</v>
      </c>
      <c r="G246" s="279" t="s">
        <v>1520</v>
      </c>
      <c r="H246" s="279" t="s">
        <v>1520</v>
      </c>
      <c r="I246" s="280">
        <f t="shared" si="4"/>
        <v>7.2</v>
      </c>
      <c r="J246" s="278">
        <v>7.2</v>
      </c>
      <c r="K246" s="281">
        <v>0</v>
      </c>
      <c r="L246" s="281" t="s">
        <v>1595</v>
      </c>
      <c r="M246" s="320"/>
      <c r="N246" s="278" t="s">
        <v>1531</v>
      </c>
      <c r="O246" s="282" t="s">
        <v>1517</v>
      </c>
      <c r="P246" s="283" t="s">
        <v>1549</v>
      </c>
    </row>
    <row r="247" ht="36" spans="1:16">
      <c r="A247" s="276">
        <v>242</v>
      </c>
      <c r="B247" s="321">
        <v>2120501</v>
      </c>
      <c r="C247" s="321">
        <v>30227</v>
      </c>
      <c r="D247" s="321">
        <v>50299</v>
      </c>
      <c r="E247" s="278" t="s">
        <v>2085</v>
      </c>
      <c r="F247" s="309" t="s">
        <v>2075</v>
      </c>
      <c r="G247" s="279" t="s">
        <v>1520</v>
      </c>
      <c r="H247" s="279" t="s">
        <v>1520</v>
      </c>
      <c r="I247" s="280">
        <f t="shared" si="4"/>
        <v>99.2</v>
      </c>
      <c r="J247" s="284">
        <v>99.2</v>
      </c>
      <c r="K247" s="327">
        <v>0</v>
      </c>
      <c r="L247" s="281" t="s">
        <v>1529</v>
      </c>
      <c r="M247" s="320" t="s">
        <v>2086</v>
      </c>
      <c r="N247" s="284" t="s">
        <v>1531</v>
      </c>
      <c r="O247" s="282" t="s">
        <v>1517</v>
      </c>
      <c r="P247" s="283" t="s">
        <v>1549</v>
      </c>
    </row>
    <row r="248" ht="36" spans="1:16">
      <c r="A248" s="276">
        <v>243</v>
      </c>
      <c r="B248" s="321">
        <v>2120501</v>
      </c>
      <c r="C248" s="321">
        <v>30226</v>
      </c>
      <c r="D248" s="321">
        <v>50299</v>
      </c>
      <c r="E248" s="278" t="s">
        <v>2087</v>
      </c>
      <c r="F248" s="309" t="s">
        <v>2088</v>
      </c>
      <c r="G248" s="279" t="s">
        <v>1520</v>
      </c>
      <c r="H248" s="279" t="s">
        <v>1520</v>
      </c>
      <c r="I248" s="280">
        <f t="shared" si="4"/>
        <v>34</v>
      </c>
      <c r="J248" s="284">
        <v>34</v>
      </c>
      <c r="K248" s="327">
        <v>0</v>
      </c>
      <c r="L248" s="281" t="s">
        <v>1595</v>
      </c>
      <c r="M248" s="320" t="s">
        <v>2089</v>
      </c>
      <c r="N248" s="284" t="s">
        <v>1531</v>
      </c>
      <c r="O248" s="282" t="s">
        <v>1517</v>
      </c>
      <c r="P248" s="283" t="s">
        <v>1549</v>
      </c>
    </row>
    <row r="249" ht="36" spans="1:16">
      <c r="A249" s="276">
        <v>244</v>
      </c>
      <c r="B249" s="321">
        <v>2120303</v>
      </c>
      <c r="C249" s="321">
        <v>30213</v>
      </c>
      <c r="D249" s="321">
        <v>502</v>
      </c>
      <c r="E249" s="278" t="s">
        <v>2090</v>
      </c>
      <c r="F249" s="309" t="s">
        <v>2091</v>
      </c>
      <c r="G249" s="279" t="s">
        <v>1520</v>
      </c>
      <c r="H249" s="279" t="s">
        <v>1520</v>
      </c>
      <c r="I249" s="280">
        <f t="shared" si="4"/>
        <v>310</v>
      </c>
      <c r="J249" s="284">
        <v>310</v>
      </c>
      <c r="K249" s="280">
        <v>0</v>
      </c>
      <c r="L249" s="281" t="s">
        <v>1529</v>
      </c>
      <c r="M249" s="320"/>
      <c r="N249" s="284" t="s">
        <v>1531</v>
      </c>
      <c r="O249" s="282" t="s">
        <v>1517</v>
      </c>
      <c r="P249" s="283" t="s">
        <v>1549</v>
      </c>
    </row>
    <row r="250" ht="36" spans="1:16">
      <c r="A250" s="276">
        <v>245</v>
      </c>
      <c r="B250" s="321">
        <v>2120107</v>
      </c>
      <c r="C250" s="321">
        <v>31099</v>
      </c>
      <c r="D250" s="321">
        <v>50302</v>
      </c>
      <c r="E250" s="278" t="s">
        <v>2092</v>
      </c>
      <c r="F250" s="309" t="s">
        <v>2093</v>
      </c>
      <c r="G250" s="279" t="s">
        <v>1520</v>
      </c>
      <c r="H250" s="279" t="s">
        <v>1520</v>
      </c>
      <c r="I250" s="280">
        <f t="shared" si="4"/>
        <v>150</v>
      </c>
      <c r="J250" s="284">
        <v>150</v>
      </c>
      <c r="K250" s="327">
        <v>0</v>
      </c>
      <c r="L250" s="281" t="s">
        <v>1529</v>
      </c>
      <c r="M250" s="320"/>
      <c r="N250" s="284" t="s">
        <v>1531</v>
      </c>
      <c r="O250" s="282" t="s">
        <v>1517</v>
      </c>
      <c r="P250" s="283" t="s">
        <v>1549</v>
      </c>
    </row>
    <row r="251" ht="36" spans="1:16">
      <c r="A251" s="276">
        <v>246</v>
      </c>
      <c r="B251" s="321">
        <v>2120301</v>
      </c>
      <c r="C251" s="321">
        <v>30226</v>
      </c>
      <c r="D251" s="321">
        <v>50302</v>
      </c>
      <c r="E251" s="278" t="s">
        <v>2094</v>
      </c>
      <c r="F251" s="309" t="s">
        <v>2095</v>
      </c>
      <c r="G251" s="279" t="s">
        <v>1520</v>
      </c>
      <c r="H251" s="279" t="s">
        <v>1520</v>
      </c>
      <c r="I251" s="280">
        <f t="shared" si="4"/>
        <v>142</v>
      </c>
      <c r="J251" s="284">
        <v>142</v>
      </c>
      <c r="K251" s="327">
        <v>0</v>
      </c>
      <c r="L251" s="281" t="s">
        <v>1529</v>
      </c>
      <c r="M251" s="320"/>
      <c r="N251" s="284" t="s">
        <v>1531</v>
      </c>
      <c r="O251" s="282" t="s">
        <v>1517</v>
      </c>
      <c r="P251" s="283" t="s">
        <v>1549</v>
      </c>
    </row>
    <row r="252" ht="36" spans="1:16">
      <c r="A252" s="276">
        <v>247</v>
      </c>
      <c r="B252" s="277">
        <v>2120104</v>
      </c>
      <c r="C252" s="276">
        <v>30226</v>
      </c>
      <c r="D252" s="276">
        <v>50299</v>
      </c>
      <c r="E252" s="278" t="s">
        <v>2096</v>
      </c>
      <c r="F252" s="309" t="s">
        <v>1348</v>
      </c>
      <c r="G252" s="279" t="s">
        <v>1520</v>
      </c>
      <c r="H252" s="279" t="s">
        <v>1520</v>
      </c>
      <c r="I252" s="280">
        <f t="shared" si="4"/>
        <v>10</v>
      </c>
      <c r="J252" s="282">
        <v>10</v>
      </c>
      <c r="K252" s="308">
        <v>0</v>
      </c>
      <c r="L252" s="281" t="s">
        <v>1595</v>
      </c>
      <c r="M252" s="320"/>
      <c r="N252" s="282" t="s">
        <v>1561</v>
      </c>
      <c r="O252" s="282" t="s">
        <v>1517</v>
      </c>
      <c r="P252" s="283" t="s">
        <v>1562</v>
      </c>
    </row>
    <row r="253" ht="36" spans="1:16">
      <c r="A253" s="276">
        <v>248</v>
      </c>
      <c r="B253" s="277">
        <v>2120104</v>
      </c>
      <c r="C253" s="276">
        <v>30226</v>
      </c>
      <c r="D253" s="276">
        <v>50299</v>
      </c>
      <c r="E253" s="278" t="s">
        <v>2097</v>
      </c>
      <c r="F253" s="309" t="s">
        <v>2098</v>
      </c>
      <c r="G253" s="279" t="s">
        <v>1520</v>
      </c>
      <c r="H253" s="279" t="s">
        <v>1520</v>
      </c>
      <c r="I253" s="280">
        <f t="shared" si="4"/>
        <v>19</v>
      </c>
      <c r="J253" s="278">
        <v>19</v>
      </c>
      <c r="K253" s="281">
        <v>0</v>
      </c>
      <c r="L253" s="281" t="s">
        <v>1595</v>
      </c>
      <c r="M253" s="320"/>
      <c r="N253" s="278" t="s">
        <v>1561</v>
      </c>
      <c r="O253" s="282" t="s">
        <v>1517</v>
      </c>
      <c r="P253" s="283" t="s">
        <v>1562</v>
      </c>
    </row>
    <row r="254" ht="36" spans="1:16">
      <c r="A254" s="276">
        <v>249</v>
      </c>
      <c r="B254" s="321">
        <v>2120103</v>
      </c>
      <c r="C254" s="321">
        <v>31099</v>
      </c>
      <c r="D254" s="321">
        <v>50399</v>
      </c>
      <c r="E254" s="278" t="s">
        <v>2099</v>
      </c>
      <c r="F254" s="309" t="s">
        <v>2100</v>
      </c>
      <c r="G254" s="279" t="s">
        <v>1520</v>
      </c>
      <c r="H254" s="279" t="s">
        <v>1520</v>
      </c>
      <c r="I254" s="280">
        <f t="shared" si="4"/>
        <v>10</v>
      </c>
      <c r="J254" s="284">
        <v>10</v>
      </c>
      <c r="K254" s="327">
        <v>0</v>
      </c>
      <c r="L254" s="281" t="s">
        <v>1529</v>
      </c>
      <c r="M254" s="320"/>
      <c r="N254" s="284" t="s">
        <v>1561</v>
      </c>
      <c r="O254" s="282" t="s">
        <v>1517</v>
      </c>
      <c r="P254" s="283" t="s">
        <v>1562</v>
      </c>
    </row>
    <row r="255" ht="36" spans="1:16">
      <c r="A255" s="276">
        <v>250</v>
      </c>
      <c r="B255" s="321">
        <v>2120501</v>
      </c>
      <c r="C255" s="321">
        <v>31099</v>
      </c>
      <c r="D255" s="321">
        <v>50399</v>
      </c>
      <c r="E255" s="278" t="s">
        <v>2101</v>
      </c>
      <c r="F255" s="309" t="s">
        <v>2102</v>
      </c>
      <c r="G255" s="279" t="s">
        <v>1520</v>
      </c>
      <c r="H255" s="279" t="s">
        <v>1520</v>
      </c>
      <c r="I255" s="280">
        <f t="shared" si="4"/>
        <v>20</v>
      </c>
      <c r="J255" s="284">
        <v>20</v>
      </c>
      <c r="K255" s="327">
        <v>0</v>
      </c>
      <c r="L255" s="281" t="s">
        <v>1529</v>
      </c>
      <c r="M255" s="320"/>
      <c r="N255" s="284" t="s">
        <v>1561</v>
      </c>
      <c r="O255" s="282" t="s">
        <v>1517</v>
      </c>
      <c r="P255" s="283" t="s">
        <v>1562</v>
      </c>
    </row>
    <row r="256" ht="36" spans="1:16">
      <c r="A256" s="276">
        <v>251</v>
      </c>
      <c r="B256" s="309">
        <v>2140199</v>
      </c>
      <c r="C256" s="320">
        <v>31005</v>
      </c>
      <c r="D256" s="276">
        <v>50399</v>
      </c>
      <c r="E256" s="320" t="s">
        <v>2103</v>
      </c>
      <c r="F256" s="320" t="s">
        <v>2104</v>
      </c>
      <c r="G256" s="279" t="s">
        <v>1525</v>
      </c>
      <c r="H256" s="279" t="s">
        <v>1525</v>
      </c>
      <c r="I256" s="280">
        <f t="shared" si="4"/>
        <v>500</v>
      </c>
      <c r="J256" s="282">
        <v>500</v>
      </c>
      <c r="K256" s="308">
        <v>0</v>
      </c>
      <c r="L256" s="281" t="s">
        <v>1529</v>
      </c>
      <c r="M256" s="320"/>
      <c r="N256" s="282" t="s">
        <v>1531</v>
      </c>
      <c r="O256" s="282" t="s">
        <v>1517</v>
      </c>
      <c r="P256" s="277" t="s">
        <v>1532</v>
      </c>
    </row>
    <row r="257" ht="24" spans="1:16">
      <c r="A257" s="276">
        <v>252</v>
      </c>
      <c r="B257" s="309">
        <v>2140199</v>
      </c>
      <c r="C257" s="320">
        <v>30299</v>
      </c>
      <c r="D257" s="276">
        <v>50299</v>
      </c>
      <c r="E257" s="320" t="s">
        <v>2105</v>
      </c>
      <c r="F257" s="320" t="s">
        <v>2106</v>
      </c>
      <c r="G257" s="279" t="s">
        <v>1525</v>
      </c>
      <c r="H257" s="279" t="s">
        <v>1525</v>
      </c>
      <c r="I257" s="280">
        <f t="shared" si="4"/>
        <v>30</v>
      </c>
      <c r="J257" s="278">
        <v>30</v>
      </c>
      <c r="K257" s="280">
        <v>0</v>
      </c>
      <c r="L257" s="281" t="s">
        <v>1595</v>
      </c>
      <c r="M257" s="278"/>
      <c r="N257" s="278" t="s">
        <v>1561</v>
      </c>
      <c r="O257" s="282" t="s">
        <v>1517</v>
      </c>
      <c r="P257" s="283" t="s">
        <v>1562</v>
      </c>
    </row>
    <row r="258" ht="24" spans="1:16">
      <c r="A258" s="276">
        <v>253</v>
      </c>
      <c r="B258" s="309">
        <v>2140199</v>
      </c>
      <c r="C258" s="320">
        <v>31005</v>
      </c>
      <c r="D258" s="276">
        <v>50399</v>
      </c>
      <c r="E258" s="278" t="s">
        <v>2107</v>
      </c>
      <c r="F258" s="320" t="s">
        <v>2108</v>
      </c>
      <c r="G258" s="279" t="s">
        <v>1525</v>
      </c>
      <c r="H258" s="279" t="s">
        <v>1525</v>
      </c>
      <c r="I258" s="280">
        <f t="shared" si="4"/>
        <v>100</v>
      </c>
      <c r="J258" s="282">
        <v>100</v>
      </c>
      <c r="K258" s="308">
        <v>0</v>
      </c>
      <c r="L258" s="281" t="s">
        <v>1529</v>
      </c>
      <c r="M258" s="320"/>
      <c r="N258" s="282" t="s">
        <v>1561</v>
      </c>
      <c r="O258" s="282" t="s">
        <v>1517</v>
      </c>
      <c r="P258" s="283" t="s">
        <v>1562</v>
      </c>
    </row>
    <row r="259" ht="24" spans="1:16">
      <c r="A259" s="276">
        <v>254</v>
      </c>
      <c r="B259" s="277">
        <v>2140112</v>
      </c>
      <c r="C259" s="276">
        <v>30202</v>
      </c>
      <c r="D259" s="276">
        <v>50502</v>
      </c>
      <c r="E259" s="278" t="s">
        <v>2109</v>
      </c>
      <c r="F259" s="278" t="s">
        <v>2110</v>
      </c>
      <c r="G259" s="279" t="s">
        <v>1525</v>
      </c>
      <c r="H259" s="279" t="s">
        <v>1526</v>
      </c>
      <c r="I259" s="280">
        <f t="shared" si="4"/>
        <v>5</v>
      </c>
      <c r="J259" s="281">
        <v>5</v>
      </c>
      <c r="K259" s="281">
        <v>0</v>
      </c>
      <c r="L259" s="281" t="s">
        <v>1529</v>
      </c>
      <c r="M259" s="282"/>
      <c r="N259" s="282" t="s">
        <v>1561</v>
      </c>
      <c r="O259" s="282" t="s">
        <v>1517</v>
      </c>
      <c r="P259" s="283" t="s">
        <v>1562</v>
      </c>
    </row>
    <row r="260" ht="24" spans="1:16">
      <c r="A260" s="276">
        <v>255</v>
      </c>
      <c r="B260" s="309">
        <v>2140199</v>
      </c>
      <c r="C260" s="320">
        <v>30299</v>
      </c>
      <c r="D260" s="276">
        <v>50299</v>
      </c>
      <c r="E260" s="320" t="s">
        <v>2111</v>
      </c>
      <c r="F260" s="320" t="s">
        <v>2112</v>
      </c>
      <c r="G260" s="279" t="s">
        <v>1525</v>
      </c>
      <c r="H260" s="279" t="s">
        <v>2113</v>
      </c>
      <c r="I260" s="280">
        <f t="shared" si="4"/>
        <v>49</v>
      </c>
      <c r="J260" s="282">
        <v>49</v>
      </c>
      <c r="K260" s="308">
        <v>0</v>
      </c>
      <c r="L260" s="281" t="s">
        <v>1529</v>
      </c>
      <c r="M260" s="320">
        <v>0</v>
      </c>
      <c r="N260" s="282" t="s">
        <v>1531</v>
      </c>
      <c r="O260" s="282" t="s">
        <v>1517</v>
      </c>
      <c r="P260" s="277" t="s">
        <v>1532</v>
      </c>
    </row>
    <row r="261" ht="48" spans="1:16">
      <c r="A261" s="276">
        <v>256</v>
      </c>
      <c r="B261" s="277">
        <v>2140131</v>
      </c>
      <c r="C261" s="276">
        <v>30225</v>
      </c>
      <c r="D261" s="276">
        <v>50502</v>
      </c>
      <c r="E261" s="278" t="s">
        <v>2114</v>
      </c>
      <c r="F261" s="278" t="s">
        <v>2115</v>
      </c>
      <c r="G261" s="279" t="s">
        <v>1525</v>
      </c>
      <c r="H261" s="279" t="s">
        <v>2116</v>
      </c>
      <c r="I261" s="280">
        <f t="shared" si="4"/>
        <v>45</v>
      </c>
      <c r="J261" s="284">
        <v>45</v>
      </c>
      <c r="K261" s="280">
        <v>0</v>
      </c>
      <c r="L261" s="281" t="s">
        <v>1529</v>
      </c>
      <c r="M261" s="284"/>
      <c r="N261" s="284" t="s">
        <v>1531</v>
      </c>
      <c r="O261" s="282" t="s">
        <v>1517</v>
      </c>
      <c r="P261" s="283" t="s">
        <v>1549</v>
      </c>
    </row>
    <row r="262" ht="36" spans="1:16">
      <c r="A262" s="276">
        <v>257</v>
      </c>
      <c r="B262" s="277">
        <v>2140136</v>
      </c>
      <c r="C262" s="276">
        <v>30211</v>
      </c>
      <c r="D262" s="276">
        <v>50201</v>
      </c>
      <c r="E262" s="278" t="s">
        <v>2117</v>
      </c>
      <c r="F262" s="278" t="s">
        <v>1348</v>
      </c>
      <c r="G262" s="279" t="s">
        <v>1525</v>
      </c>
      <c r="H262" s="279" t="s">
        <v>2118</v>
      </c>
      <c r="I262" s="280">
        <f t="shared" si="4"/>
        <v>15</v>
      </c>
      <c r="J262" s="282">
        <v>15</v>
      </c>
      <c r="K262" s="281">
        <v>0</v>
      </c>
      <c r="L262" s="281" t="s">
        <v>1529</v>
      </c>
      <c r="M262" s="282" t="s">
        <v>1348</v>
      </c>
      <c r="N262" s="282" t="s">
        <v>1531</v>
      </c>
      <c r="O262" s="282" t="s">
        <v>1517</v>
      </c>
      <c r="P262" s="283" t="s">
        <v>1549</v>
      </c>
    </row>
    <row r="263" ht="24" spans="1:16">
      <c r="A263" s="276">
        <v>258</v>
      </c>
      <c r="B263" s="309">
        <v>2140199</v>
      </c>
      <c r="C263" s="320">
        <v>30299</v>
      </c>
      <c r="D263" s="276">
        <v>50299</v>
      </c>
      <c r="E263" s="320" t="s">
        <v>2119</v>
      </c>
      <c r="F263" s="320"/>
      <c r="G263" s="279" t="s">
        <v>1525</v>
      </c>
      <c r="H263" s="323" t="s">
        <v>2120</v>
      </c>
      <c r="I263" s="280">
        <f t="shared" ref="I263:I326" si="5">J263+K263</f>
        <v>40</v>
      </c>
      <c r="J263" s="284">
        <v>40</v>
      </c>
      <c r="K263" s="327">
        <v>0</v>
      </c>
      <c r="L263" s="281" t="s">
        <v>1529</v>
      </c>
      <c r="M263" s="284"/>
      <c r="N263" s="284" t="s">
        <v>1531</v>
      </c>
      <c r="O263" s="282" t="s">
        <v>1517</v>
      </c>
      <c r="P263" s="283" t="s">
        <v>1532</v>
      </c>
    </row>
    <row r="264" ht="36" spans="1:16">
      <c r="A264" s="276">
        <v>259</v>
      </c>
      <c r="B264" s="309">
        <v>2140199</v>
      </c>
      <c r="C264" s="276">
        <v>31099</v>
      </c>
      <c r="D264" s="276">
        <v>50399</v>
      </c>
      <c r="E264" s="320" t="s">
        <v>2121</v>
      </c>
      <c r="F264" s="282" t="s">
        <v>2122</v>
      </c>
      <c r="G264" s="323" t="s">
        <v>2120</v>
      </c>
      <c r="H264" s="323" t="s">
        <v>2120</v>
      </c>
      <c r="I264" s="280">
        <f t="shared" si="5"/>
        <v>1000</v>
      </c>
      <c r="J264" s="282">
        <v>1000</v>
      </c>
      <c r="K264" s="281">
        <v>0</v>
      </c>
      <c r="L264" s="281" t="s">
        <v>1529</v>
      </c>
      <c r="M264" s="282"/>
      <c r="N264" s="282" t="s">
        <v>1531</v>
      </c>
      <c r="O264" s="282" t="s">
        <v>1517</v>
      </c>
      <c r="P264" s="283" t="s">
        <v>1532</v>
      </c>
    </row>
    <row r="265" ht="24" spans="1:16">
      <c r="A265" s="276">
        <v>260</v>
      </c>
      <c r="B265" s="309">
        <v>2140199</v>
      </c>
      <c r="C265" s="276">
        <v>31099</v>
      </c>
      <c r="D265" s="276">
        <v>50399</v>
      </c>
      <c r="E265" s="320" t="s">
        <v>2123</v>
      </c>
      <c r="F265" s="282" t="s">
        <v>2122</v>
      </c>
      <c r="G265" s="323" t="s">
        <v>2120</v>
      </c>
      <c r="H265" s="323" t="s">
        <v>2120</v>
      </c>
      <c r="I265" s="280">
        <f t="shared" si="5"/>
        <v>79.38</v>
      </c>
      <c r="J265" s="282">
        <v>79.38</v>
      </c>
      <c r="K265" s="281">
        <v>0</v>
      </c>
      <c r="L265" s="281" t="s">
        <v>1529</v>
      </c>
      <c r="M265" s="282"/>
      <c r="N265" s="282" t="s">
        <v>1531</v>
      </c>
      <c r="O265" s="282" t="s">
        <v>1517</v>
      </c>
      <c r="P265" s="283" t="s">
        <v>1549</v>
      </c>
    </row>
    <row r="266" ht="24" spans="1:16">
      <c r="A266" s="276">
        <v>261</v>
      </c>
      <c r="B266" s="309">
        <v>2140199</v>
      </c>
      <c r="C266" s="384">
        <v>30299</v>
      </c>
      <c r="D266" s="309">
        <v>50299</v>
      </c>
      <c r="E266" s="320" t="s">
        <v>2124</v>
      </c>
      <c r="F266" s="320" t="s">
        <v>2125</v>
      </c>
      <c r="G266" s="323" t="s">
        <v>2120</v>
      </c>
      <c r="H266" s="323" t="s">
        <v>2120</v>
      </c>
      <c r="I266" s="280">
        <f t="shared" si="5"/>
        <v>100</v>
      </c>
      <c r="J266" s="284">
        <v>100</v>
      </c>
      <c r="K266" s="327">
        <v>0</v>
      </c>
      <c r="L266" s="281" t="s">
        <v>1529</v>
      </c>
      <c r="M266" s="284"/>
      <c r="N266" s="284" t="s">
        <v>1561</v>
      </c>
      <c r="O266" s="282" t="s">
        <v>1517</v>
      </c>
      <c r="P266" s="283" t="s">
        <v>1562</v>
      </c>
    </row>
    <row r="267" ht="24" spans="1:16">
      <c r="A267" s="276">
        <v>262</v>
      </c>
      <c r="B267" s="277">
        <v>2140199</v>
      </c>
      <c r="C267" s="384">
        <v>30299</v>
      </c>
      <c r="D267" s="309">
        <v>50299</v>
      </c>
      <c r="E267" s="320" t="s">
        <v>2126</v>
      </c>
      <c r="F267" s="320" t="s">
        <v>2125</v>
      </c>
      <c r="G267" s="323" t="s">
        <v>2120</v>
      </c>
      <c r="H267" s="323" t="s">
        <v>2120</v>
      </c>
      <c r="I267" s="280">
        <f t="shared" si="5"/>
        <v>5</v>
      </c>
      <c r="J267" s="282">
        <v>5</v>
      </c>
      <c r="K267" s="308">
        <v>0</v>
      </c>
      <c r="L267" s="281" t="s">
        <v>1529</v>
      </c>
      <c r="M267" s="282"/>
      <c r="N267" s="282" t="s">
        <v>1561</v>
      </c>
      <c r="O267" s="282" t="s">
        <v>1517</v>
      </c>
      <c r="P267" s="283" t="s">
        <v>1562</v>
      </c>
    </row>
    <row r="268" ht="48" spans="1:16">
      <c r="A268" s="276">
        <v>263</v>
      </c>
      <c r="B268" s="309">
        <v>2140199</v>
      </c>
      <c r="C268" s="276">
        <v>31099</v>
      </c>
      <c r="D268" s="276">
        <v>50399</v>
      </c>
      <c r="E268" s="320" t="s">
        <v>2127</v>
      </c>
      <c r="F268" s="320" t="s">
        <v>2125</v>
      </c>
      <c r="G268" s="323" t="s">
        <v>2120</v>
      </c>
      <c r="H268" s="323" t="s">
        <v>2120</v>
      </c>
      <c r="I268" s="280">
        <f t="shared" si="5"/>
        <v>285</v>
      </c>
      <c r="J268" s="284">
        <v>285</v>
      </c>
      <c r="K268" s="327">
        <v>0</v>
      </c>
      <c r="L268" s="281" t="s">
        <v>1529</v>
      </c>
      <c r="M268" s="284"/>
      <c r="N268" s="284" t="s">
        <v>1561</v>
      </c>
      <c r="O268" s="282" t="s">
        <v>1517</v>
      </c>
      <c r="P268" s="283" t="s">
        <v>1562</v>
      </c>
    </row>
    <row r="269" ht="36" spans="1:16">
      <c r="A269" s="276">
        <v>264</v>
      </c>
      <c r="B269" s="309">
        <v>2140199</v>
      </c>
      <c r="C269" s="276">
        <v>31099</v>
      </c>
      <c r="D269" s="276">
        <v>50399</v>
      </c>
      <c r="E269" s="320" t="s">
        <v>2128</v>
      </c>
      <c r="F269" s="320" t="s">
        <v>2125</v>
      </c>
      <c r="G269" s="323" t="s">
        <v>2120</v>
      </c>
      <c r="H269" s="323" t="s">
        <v>2120</v>
      </c>
      <c r="I269" s="280">
        <f t="shared" si="5"/>
        <v>80</v>
      </c>
      <c r="J269" s="284">
        <v>80</v>
      </c>
      <c r="K269" s="327">
        <v>0</v>
      </c>
      <c r="L269" s="281" t="s">
        <v>1529</v>
      </c>
      <c r="M269" s="284"/>
      <c r="N269" s="284" t="s">
        <v>1561</v>
      </c>
      <c r="O269" s="282" t="s">
        <v>1517</v>
      </c>
      <c r="P269" s="283" t="s">
        <v>1562</v>
      </c>
    </row>
    <row r="270" ht="60" spans="1:16">
      <c r="A270" s="276">
        <v>265</v>
      </c>
      <c r="B270" s="320">
        <v>2130314</v>
      </c>
      <c r="C270" s="320">
        <v>30213</v>
      </c>
      <c r="D270" s="320">
        <v>50209</v>
      </c>
      <c r="E270" s="320" t="s">
        <v>2129</v>
      </c>
      <c r="F270" s="320" t="s">
        <v>1791</v>
      </c>
      <c r="G270" s="320" t="s">
        <v>2130</v>
      </c>
      <c r="H270" s="320" t="s">
        <v>2130</v>
      </c>
      <c r="I270" s="280">
        <f t="shared" si="5"/>
        <v>16.8</v>
      </c>
      <c r="J270" s="320">
        <v>16.8</v>
      </c>
      <c r="K270" s="320">
        <v>0</v>
      </c>
      <c r="L270" s="320" t="s">
        <v>1653</v>
      </c>
      <c r="M270" s="320" t="s">
        <v>2131</v>
      </c>
      <c r="N270" s="320" t="s">
        <v>1531</v>
      </c>
      <c r="O270" s="320" t="s">
        <v>1507</v>
      </c>
      <c r="P270" s="309" t="s">
        <v>1549</v>
      </c>
    </row>
    <row r="271" ht="24" spans="1:16">
      <c r="A271" s="276">
        <v>266</v>
      </c>
      <c r="B271" s="320">
        <v>2130304</v>
      </c>
      <c r="C271" s="320">
        <v>30299</v>
      </c>
      <c r="D271" s="320">
        <v>50299</v>
      </c>
      <c r="E271" s="320" t="s">
        <v>2132</v>
      </c>
      <c r="F271" s="320" t="s">
        <v>2133</v>
      </c>
      <c r="G271" s="320" t="s">
        <v>2130</v>
      </c>
      <c r="H271" s="320" t="s">
        <v>2130</v>
      </c>
      <c r="I271" s="280">
        <f t="shared" si="5"/>
        <v>24</v>
      </c>
      <c r="J271" s="320">
        <v>24</v>
      </c>
      <c r="K271" s="320">
        <v>0</v>
      </c>
      <c r="L271" s="320" t="s">
        <v>1529</v>
      </c>
      <c r="M271" s="320" t="s">
        <v>2134</v>
      </c>
      <c r="N271" s="320" t="s">
        <v>1531</v>
      </c>
      <c r="O271" s="320" t="s">
        <v>1507</v>
      </c>
      <c r="P271" s="309" t="s">
        <v>1549</v>
      </c>
    </row>
    <row r="272" ht="24" spans="1:16">
      <c r="A272" s="276">
        <v>267</v>
      </c>
      <c r="B272" s="320">
        <v>2130304</v>
      </c>
      <c r="C272" s="320">
        <v>30213</v>
      </c>
      <c r="D272" s="320">
        <v>50209</v>
      </c>
      <c r="E272" s="320" t="s">
        <v>2135</v>
      </c>
      <c r="F272" s="320" t="s">
        <v>2136</v>
      </c>
      <c r="G272" s="320" t="s">
        <v>2130</v>
      </c>
      <c r="H272" s="320" t="s">
        <v>2130</v>
      </c>
      <c r="I272" s="280">
        <f t="shared" si="5"/>
        <v>11</v>
      </c>
      <c r="J272" s="320">
        <v>11</v>
      </c>
      <c r="K272" s="320">
        <v>0</v>
      </c>
      <c r="L272" s="320" t="s">
        <v>1653</v>
      </c>
      <c r="M272" s="320" t="s">
        <v>2137</v>
      </c>
      <c r="N272" s="320" t="s">
        <v>1561</v>
      </c>
      <c r="O272" s="320" t="s">
        <v>1507</v>
      </c>
      <c r="P272" s="283" t="s">
        <v>1562</v>
      </c>
    </row>
    <row r="273" ht="24" spans="1:16">
      <c r="A273" s="276">
        <v>268</v>
      </c>
      <c r="B273" s="320">
        <v>2130304</v>
      </c>
      <c r="C273" s="320">
        <v>30299</v>
      </c>
      <c r="D273" s="320">
        <v>50299</v>
      </c>
      <c r="E273" s="320" t="s">
        <v>2138</v>
      </c>
      <c r="F273" s="320" t="s">
        <v>2139</v>
      </c>
      <c r="G273" s="320" t="s">
        <v>2130</v>
      </c>
      <c r="H273" s="320" t="s">
        <v>2130</v>
      </c>
      <c r="I273" s="280">
        <f t="shared" si="5"/>
        <v>56</v>
      </c>
      <c r="J273" s="320">
        <v>56</v>
      </c>
      <c r="K273" s="280">
        <v>0</v>
      </c>
      <c r="L273" s="281" t="s">
        <v>1529</v>
      </c>
      <c r="M273" s="320"/>
      <c r="N273" s="320" t="s">
        <v>1561</v>
      </c>
      <c r="O273" s="320" t="s">
        <v>1507</v>
      </c>
      <c r="P273" s="283" t="s">
        <v>1562</v>
      </c>
    </row>
    <row r="274" ht="36" spans="1:16">
      <c r="A274" s="276">
        <v>269</v>
      </c>
      <c r="B274" s="320">
        <v>2130314</v>
      </c>
      <c r="C274" s="320">
        <v>30213</v>
      </c>
      <c r="D274" s="320">
        <v>50209</v>
      </c>
      <c r="E274" s="320" t="s">
        <v>2140</v>
      </c>
      <c r="F274" s="320" t="s">
        <v>2141</v>
      </c>
      <c r="G274" s="320" t="s">
        <v>2130</v>
      </c>
      <c r="H274" s="320" t="s">
        <v>2130</v>
      </c>
      <c r="I274" s="280">
        <f t="shared" si="5"/>
        <v>100</v>
      </c>
      <c r="J274" s="320">
        <v>100</v>
      </c>
      <c r="K274" s="320">
        <v>0</v>
      </c>
      <c r="L274" s="320" t="s">
        <v>1653</v>
      </c>
      <c r="M274" s="320" t="s">
        <v>2142</v>
      </c>
      <c r="N274" s="320" t="s">
        <v>1561</v>
      </c>
      <c r="O274" s="320" t="s">
        <v>1507</v>
      </c>
      <c r="P274" s="283" t="s">
        <v>1562</v>
      </c>
    </row>
    <row r="275" ht="24" spans="1:16">
      <c r="A275" s="276">
        <v>270</v>
      </c>
      <c r="B275" s="320">
        <v>2130304</v>
      </c>
      <c r="C275" s="320">
        <v>30299</v>
      </c>
      <c r="D275" s="320">
        <v>50299</v>
      </c>
      <c r="E275" s="309" t="s">
        <v>2143</v>
      </c>
      <c r="F275" s="309" t="s">
        <v>2144</v>
      </c>
      <c r="G275" s="320" t="s">
        <v>2130</v>
      </c>
      <c r="H275" s="320" t="s">
        <v>2130</v>
      </c>
      <c r="I275" s="280">
        <f t="shared" si="5"/>
        <v>53</v>
      </c>
      <c r="J275" s="320">
        <v>53</v>
      </c>
      <c r="K275" s="308">
        <v>0</v>
      </c>
      <c r="L275" s="320" t="s">
        <v>1529</v>
      </c>
      <c r="M275" s="309"/>
      <c r="N275" s="320" t="s">
        <v>1561</v>
      </c>
      <c r="O275" s="320" t="s">
        <v>1507</v>
      </c>
      <c r="P275" s="309" t="s">
        <v>1549</v>
      </c>
    </row>
    <row r="276" ht="36" spans="1:16">
      <c r="A276" s="276">
        <v>271</v>
      </c>
      <c r="B276" s="309">
        <v>2137201</v>
      </c>
      <c r="C276" s="309">
        <v>30305</v>
      </c>
      <c r="D276" s="309">
        <v>50901</v>
      </c>
      <c r="E276" s="309" t="s">
        <v>2145</v>
      </c>
      <c r="F276" s="309" t="s">
        <v>2146</v>
      </c>
      <c r="G276" s="323" t="s">
        <v>2147</v>
      </c>
      <c r="H276" s="323" t="s">
        <v>2148</v>
      </c>
      <c r="I276" s="280">
        <f t="shared" si="5"/>
        <v>1418.34</v>
      </c>
      <c r="J276" s="308">
        <v>0</v>
      </c>
      <c r="K276" s="308">
        <v>1418.34</v>
      </c>
      <c r="L276" s="281" t="s">
        <v>1529</v>
      </c>
      <c r="M276" s="309" t="s">
        <v>2149</v>
      </c>
      <c r="N276" s="282" t="s">
        <v>1531</v>
      </c>
      <c r="O276" s="309" t="s">
        <v>1507</v>
      </c>
      <c r="P276" s="283" t="s">
        <v>1532</v>
      </c>
    </row>
    <row r="277" ht="84" spans="1:16">
      <c r="A277" s="276">
        <v>272</v>
      </c>
      <c r="B277" s="309">
        <v>2130334</v>
      </c>
      <c r="C277" s="309">
        <v>30305</v>
      </c>
      <c r="D277" s="309">
        <v>50901</v>
      </c>
      <c r="E277" s="309" t="s">
        <v>2150</v>
      </c>
      <c r="F277" s="309" t="s">
        <v>2151</v>
      </c>
      <c r="G277" s="323" t="s">
        <v>2147</v>
      </c>
      <c r="H277" s="323" t="s">
        <v>2148</v>
      </c>
      <c r="I277" s="280">
        <f t="shared" si="5"/>
        <v>145</v>
      </c>
      <c r="J277" s="320">
        <v>145</v>
      </c>
      <c r="K277" s="308">
        <v>0</v>
      </c>
      <c r="L277" s="281" t="s">
        <v>1529</v>
      </c>
      <c r="M277" s="309" t="s">
        <v>2152</v>
      </c>
      <c r="N277" s="340" t="s">
        <v>1531</v>
      </c>
      <c r="O277" s="309" t="s">
        <v>1507</v>
      </c>
      <c r="P277" s="277" t="s">
        <v>1532</v>
      </c>
    </row>
    <row r="278" ht="60" spans="1:16">
      <c r="A278" s="276">
        <v>273</v>
      </c>
      <c r="B278" s="309">
        <v>2130334</v>
      </c>
      <c r="C278" s="309">
        <v>30214</v>
      </c>
      <c r="D278" s="309">
        <v>50201</v>
      </c>
      <c r="E278" s="309" t="s">
        <v>2153</v>
      </c>
      <c r="F278" s="309" t="s">
        <v>2154</v>
      </c>
      <c r="G278" s="323" t="s">
        <v>2147</v>
      </c>
      <c r="H278" s="323" t="s">
        <v>2148</v>
      </c>
      <c r="I278" s="280">
        <f t="shared" si="5"/>
        <v>7</v>
      </c>
      <c r="J278" s="320">
        <v>7</v>
      </c>
      <c r="K278" s="308">
        <v>0</v>
      </c>
      <c r="L278" s="281" t="s">
        <v>1653</v>
      </c>
      <c r="M278" s="309" t="s">
        <v>2155</v>
      </c>
      <c r="N278" s="340" t="s">
        <v>1561</v>
      </c>
      <c r="O278" s="309" t="s">
        <v>1507</v>
      </c>
      <c r="P278" s="283" t="s">
        <v>1562</v>
      </c>
    </row>
    <row r="279" ht="72" spans="1:16">
      <c r="A279" s="276">
        <v>274</v>
      </c>
      <c r="B279" s="309">
        <v>2130334</v>
      </c>
      <c r="C279" s="309">
        <v>30211</v>
      </c>
      <c r="D279" s="309">
        <v>50201</v>
      </c>
      <c r="E279" s="309" t="s">
        <v>2156</v>
      </c>
      <c r="F279" s="309" t="s">
        <v>2157</v>
      </c>
      <c r="G279" s="323" t="s">
        <v>2147</v>
      </c>
      <c r="H279" s="323" t="s">
        <v>2148</v>
      </c>
      <c r="I279" s="280">
        <f t="shared" si="5"/>
        <v>16.8</v>
      </c>
      <c r="J279" s="320">
        <v>16.8</v>
      </c>
      <c r="K279" s="308">
        <v>0</v>
      </c>
      <c r="L279" s="281" t="s">
        <v>1595</v>
      </c>
      <c r="M279" s="309" t="s">
        <v>2158</v>
      </c>
      <c r="N279" s="340" t="s">
        <v>1561</v>
      </c>
      <c r="O279" s="309" t="s">
        <v>1507</v>
      </c>
      <c r="P279" s="283" t="s">
        <v>1562</v>
      </c>
    </row>
    <row r="280" ht="36" spans="1:16">
      <c r="A280" s="276">
        <v>275</v>
      </c>
      <c r="B280" s="284">
        <v>2040202</v>
      </c>
      <c r="C280" s="284">
        <v>30102</v>
      </c>
      <c r="D280" s="284">
        <v>502</v>
      </c>
      <c r="E280" s="284" t="s">
        <v>2159</v>
      </c>
      <c r="F280" s="284" t="s">
        <v>2160</v>
      </c>
      <c r="G280" s="385" t="s">
        <v>2161</v>
      </c>
      <c r="H280" s="385" t="s">
        <v>2161</v>
      </c>
      <c r="I280" s="280">
        <f t="shared" si="5"/>
        <v>608.16</v>
      </c>
      <c r="J280" s="327">
        <v>608.16</v>
      </c>
      <c r="K280" s="327">
        <v>0</v>
      </c>
      <c r="L280" s="281" t="s">
        <v>1697</v>
      </c>
      <c r="M280" s="284" t="s">
        <v>2162</v>
      </c>
      <c r="N280" s="284" t="s">
        <v>1531</v>
      </c>
      <c r="O280" s="282" t="s">
        <v>1899</v>
      </c>
      <c r="P280" s="341" t="s">
        <v>1745</v>
      </c>
    </row>
    <row r="281" ht="24" spans="1:16">
      <c r="A281" s="276">
        <v>276</v>
      </c>
      <c r="B281" s="284">
        <v>2040202</v>
      </c>
      <c r="C281" s="284">
        <v>30199</v>
      </c>
      <c r="D281" s="284">
        <v>502</v>
      </c>
      <c r="E281" s="284" t="s">
        <v>2163</v>
      </c>
      <c r="F281" s="284" t="s">
        <v>2164</v>
      </c>
      <c r="G281" s="385" t="s">
        <v>2161</v>
      </c>
      <c r="H281" s="385" t="s">
        <v>2161</v>
      </c>
      <c r="I281" s="280">
        <f t="shared" si="5"/>
        <v>64.8</v>
      </c>
      <c r="J281" s="327">
        <v>64.8</v>
      </c>
      <c r="K281" s="327">
        <v>0</v>
      </c>
      <c r="L281" s="281" t="s">
        <v>1697</v>
      </c>
      <c r="M281" s="284" t="s">
        <v>2165</v>
      </c>
      <c r="N281" s="284" t="s">
        <v>1531</v>
      </c>
      <c r="O281" s="282" t="s">
        <v>1899</v>
      </c>
      <c r="P281" s="341" t="s">
        <v>1745</v>
      </c>
    </row>
    <row r="282" ht="36" spans="1:16">
      <c r="A282" s="276">
        <v>277</v>
      </c>
      <c r="B282" s="284">
        <v>2040202</v>
      </c>
      <c r="C282" s="284">
        <v>302</v>
      </c>
      <c r="D282" s="284">
        <v>502</v>
      </c>
      <c r="E282" s="284" t="s">
        <v>2166</v>
      </c>
      <c r="F282" s="284" t="s">
        <v>2167</v>
      </c>
      <c r="G282" s="385" t="s">
        <v>2161</v>
      </c>
      <c r="H282" s="385" t="s">
        <v>2161</v>
      </c>
      <c r="I282" s="280">
        <f t="shared" si="5"/>
        <v>45</v>
      </c>
      <c r="J282" s="327">
        <v>45</v>
      </c>
      <c r="K282" s="327">
        <v>0</v>
      </c>
      <c r="L282" s="281" t="s">
        <v>1529</v>
      </c>
      <c r="M282" s="284" t="s">
        <v>2168</v>
      </c>
      <c r="N282" s="284" t="s">
        <v>1531</v>
      </c>
      <c r="O282" s="282" t="s">
        <v>1899</v>
      </c>
      <c r="P282" s="277" t="s">
        <v>1532</v>
      </c>
    </row>
    <row r="283" ht="24" spans="1:16">
      <c r="A283" s="276">
        <v>278</v>
      </c>
      <c r="B283" s="284">
        <v>2040202</v>
      </c>
      <c r="C283" s="284">
        <v>302</v>
      </c>
      <c r="D283" s="284">
        <v>502</v>
      </c>
      <c r="E283" s="284" t="s">
        <v>2169</v>
      </c>
      <c r="F283" s="284" t="s">
        <v>2170</v>
      </c>
      <c r="G283" s="385" t="s">
        <v>2161</v>
      </c>
      <c r="H283" s="385" t="s">
        <v>2161</v>
      </c>
      <c r="I283" s="280">
        <f t="shared" si="5"/>
        <v>64</v>
      </c>
      <c r="J283" s="327">
        <v>64</v>
      </c>
      <c r="K283" s="327">
        <v>0</v>
      </c>
      <c r="L283" s="281" t="s">
        <v>1529</v>
      </c>
      <c r="M283" s="284" t="s">
        <v>2171</v>
      </c>
      <c r="N283" s="284" t="s">
        <v>1531</v>
      </c>
      <c r="O283" s="282" t="s">
        <v>1899</v>
      </c>
      <c r="P283" s="277" t="s">
        <v>1532</v>
      </c>
    </row>
    <row r="284" ht="72" spans="1:16">
      <c r="A284" s="276">
        <v>279</v>
      </c>
      <c r="B284" s="284">
        <v>2040202</v>
      </c>
      <c r="C284" s="284">
        <v>303</v>
      </c>
      <c r="D284" s="284">
        <v>502</v>
      </c>
      <c r="E284" s="284" t="s">
        <v>2172</v>
      </c>
      <c r="F284" s="284" t="s">
        <v>2173</v>
      </c>
      <c r="G284" s="385" t="s">
        <v>2161</v>
      </c>
      <c r="H284" s="385" t="s">
        <v>2161</v>
      </c>
      <c r="I284" s="280">
        <f t="shared" si="5"/>
        <v>35</v>
      </c>
      <c r="J284" s="327">
        <v>35</v>
      </c>
      <c r="K284" s="327">
        <v>0</v>
      </c>
      <c r="L284" s="284" t="s">
        <v>1529</v>
      </c>
      <c r="M284" s="284" t="s">
        <v>2174</v>
      </c>
      <c r="N284" s="284" t="s">
        <v>1531</v>
      </c>
      <c r="O284" s="282" t="s">
        <v>1899</v>
      </c>
      <c r="P284" s="277" t="s">
        <v>1532</v>
      </c>
    </row>
    <row r="285" ht="60" spans="1:16">
      <c r="A285" s="276">
        <v>280</v>
      </c>
      <c r="B285" s="284">
        <v>2040202</v>
      </c>
      <c r="C285" s="284">
        <v>303</v>
      </c>
      <c r="D285" s="284">
        <v>502</v>
      </c>
      <c r="E285" s="284" t="s">
        <v>2175</v>
      </c>
      <c r="F285" s="284" t="s">
        <v>2176</v>
      </c>
      <c r="G285" s="385" t="s">
        <v>2161</v>
      </c>
      <c r="H285" s="385" t="s">
        <v>2161</v>
      </c>
      <c r="I285" s="280">
        <f t="shared" si="5"/>
        <v>120</v>
      </c>
      <c r="J285" s="327">
        <v>120</v>
      </c>
      <c r="K285" s="327">
        <v>0</v>
      </c>
      <c r="L285" s="281" t="s">
        <v>1529</v>
      </c>
      <c r="M285" s="284" t="s">
        <v>2177</v>
      </c>
      <c r="N285" s="284" t="s">
        <v>1531</v>
      </c>
      <c r="O285" s="282" t="s">
        <v>1899</v>
      </c>
      <c r="P285" s="277" t="s">
        <v>1532</v>
      </c>
    </row>
    <row r="286" ht="24" spans="1:16">
      <c r="A286" s="276">
        <v>281</v>
      </c>
      <c r="B286" s="284">
        <v>2040202</v>
      </c>
      <c r="C286" s="284">
        <v>302</v>
      </c>
      <c r="D286" s="284">
        <v>502</v>
      </c>
      <c r="E286" s="284" t="s">
        <v>2178</v>
      </c>
      <c r="F286" s="284" t="s">
        <v>2179</v>
      </c>
      <c r="G286" s="385" t="s">
        <v>2161</v>
      </c>
      <c r="H286" s="385" t="s">
        <v>2161</v>
      </c>
      <c r="I286" s="280">
        <f t="shared" si="5"/>
        <v>142.56</v>
      </c>
      <c r="J286" s="327">
        <v>142.56</v>
      </c>
      <c r="K286" s="327">
        <v>0</v>
      </c>
      <c r="L286" s="281" t="s">
        <v>1529</v>
      </c>
      <c r="M286" s="284" t="s">
        <v>2180</v>
      </c>
      <c r="N286" s="284" t="s">
        <v>1531</v>
      </c>
      <c r="O286" s="282" t="s">
        <v>1899</v>
      </c>
      <c r="P286" s="277" t="s">
        <v>1532</v>
      </c>
    </row>
    <row r="287" ht="48" spans="1:16">
      <c r="A287" s="276">
        <v>282</v>
      </c>
      <c r="B287" s="284">
        <v>2040202</v>
      </c>
      <c r="C287" s="284">
        <v>302</v>
      </c>
      <c r="D287" s="284">
        <v>502</v>
      </c>
      <c r="E287" s="284" t="s">
        <v>2181</v>
      </c>
      <c r="F287" s="284" t="s">
        <v>2182</v>
      </c>
      <c r="G287" s="385" t="s">
        <v>2161</v>
      </c>
      <c r="H287" s="385" t="s">
        <v>2161</v>
      </c>
      <c r="I287" s="280">
        <f t="shared" si="5"/>
        <v>96</v>
      </c>
      <c r="J287" s="327">
        <v>96</v>
      </c>
      <c r="K287" s="327">
        <v>0</v>
      </c>
      <c r="L287" s="281" t="s">
        <v>1529</v>
      </c>
      <c r="M287" s="284" t="s">
        <v>2183</v>
      </c>
      <c r="N287" s="284" t="s">
        <v>1531</v>
      </c>
      <c r="O287" s="282" t="s">
        <v>1899</v>
      </c>
      <c r="P287" s="277" t="s">
        <v>1532</v>
      </c>
    </row>
    <row r="288" ht="36" spans="1:16">
      <c r="A288" s="276">
        <v>283</v>
      </c>
      <c r="B288" s="284">
        <v>2040202</v>
      </c>
      <c r="C288" s="284">
        <v>31002</v>
      </c>
      <c r="D288" s="284">
        <v>502</v>
      </c>
      <c r="E288" s="284" t="s">
        <v>2184</v>
      </c>
      <c r="F288" s="284" t="s">
        <v>2185</v>
      </c>
      <c r="G288" s="385" t="s">
        <v>2161</v>
      </c>
      <c r="H288" s="385" t="s">
        <v>2161</v>
      </c>
      <c r="I288" s="280">
        <f t="shared" si="5"/>
        <v>150.444</v>
      </c>
      <c r="J288" s="327">
        <v>150.444</v>
      </c>
      <c r="K288" s="327">
        <v>0</v>
      </c>
      <c r="L288" s="281" t="s">
        <v>1529</v>
      </c>
      <c r="M288" s="284" t="s">
        <v>2186</v>
      </c>
      <c r="N288" s="284" t="s">
        <v>1531</v>
      </c>
      <c r="O288" s="282" t="s">
        <v>1899</v>
      </c>
      <c r="P288" s="277" t="s">
        <v>1532</v>
      </c>
    </row>
    <row r="289" ht="24" spans="1:16">
      <c r="A289" s="276">
        <v>284</v>
      </c>
      <c r="B289" s="284">
        <v>2040202</v>
      </c>
      <c r="C289" s="284">
        <v>30305</v>
      </c>
      <c r="D289" s="284">
        <v>502</v>
      </c>
      <c r="E289" s="284" t="s">
        <v>2187</v>
      </c>
      <c r="F289" s="284" t="s">
        <v>2188</v>
      </c>
      <c r="G289" s="385" t="s">
        <v>2161</v>
      </c>
      <c r="H289" s="385" t="s">
        <v>2161</v>
      </c>
      <c r="I289" s="280">
        <f t="shared" si="5"/>
        <v>79.6</v>
      </c>
      <c r="J289" s="327">
        <v>79.6</v>
      </c>
      <c r="K289" s="327">
        <v>0</v>
      </c>
      <c r="L289" s="281" t="s">
        <v>1529</v>
      </c>
      <c r="M289" s="284" t="s">
        <v>2189</v>
      </c>
      <c r="N289" s="284" t="s">
        <v>1531</v>
      </c>
      <c r="O289" s="282" t="s">
        <v>1899</v>
      </c>
      <c r="P289" s="277" t="s">
        <v>1532</v>
      </c>
    </row>
    <row r="290" ht="60" spans="1:16">
      <c r="A290" s="276">
        <v>285</v>
      </c>
      <c r="B290" s="284">
        <v>2040202</v>
      </c>
      <c r="C290" s="284">
        <v>30199</v>
      </c>
      <c r="D290" s="284">
        <v>502</v>
      </c>
      <c r="E290" s="284" t="s">
        <v>2190</v>
      </c>
      <c r="F290" s="284" t="s">
        <v>2191</v>
      </c>
      <c r="G290" s="385" t="s">
        <v>2161</v>
      </c>
      <c r="H290" s="385" t="s">
        <v>2161</v>
      </c>
      <c r="I290" s="280">
        <f t="shared" si="5"/>
        <v>1477.43</v>
      </c>
      <c r="J290" s="327">
        <v>1477.43</v>
      </c>
      <c r="K290" s="327">
        <v>0</v>
      </c>
      <c r="L290" s="281" t="s">
        <v>1540</v>
      </c>
      <c r="M290" s="284" t="s">
        <v>2192</v>
      </c>
      <c r="N290" s="284" t="s">
        <v>1531</v>
      </c>
      <c r="O290" s="282" t="s">
        <v>1899</v>
      </c>
      <c r="P290" s="309" t="s">
        <v>1542</v>
      </c>
    </row>
    <row r="291" ht="72" spans="1:16">
      <c r="A291" s="276">
        <v>286</v>
      </c>
      <c r="B291" s="284">
        <v>2040202</v>
      </c>
      <c r="C291" s="284">
        <v>302</v>
      </c>
      <c r="D291" s="284">
        <v>502</v>
      </c>
      <c r="E291" s="284" t="s">
        <v>2193</v>
      </c>
      <c r="F291" s="284" t="s">
        <v>2194</v>
      </c>
      <c r="G291" s="385" t="s">
        <v>2161</v>
      </c>
      <c r="H291" s="385" t="s">
        <v>2161</v>
      </c>
      <c r="I291" s="280">
        <f t="shared" si="5"/>
        <v>131.94</v>
      </c>
      <c r="J291" s="327">
        <v>131.94</v>
      </c>
      <c r="K291" s="327">
        <v>0</v>
      </c>
      <c r="L291" s="281" t="s">
        <v>1540</v>
      </c>
      <c r="M291" s="284" t="s">
        <v>2195</v>
      </c>
      <c r="N291" s="284" t="s">
        <v>1531</v>
      </c>
      <c r="O291" s="282" t="s">
        <v>1899</v>
      </c>
      <c r="P291" s="309" t="s">
        <v>1542</v>
      </c>
    </row>
    <row r="292" ht="36" spans="1:16">
      <c r="A292" s="276">
        <v>287</v>
      </c>
      <c r="B292" s="284">
        <v>2040202</v>
      </c>
      <c r="C292" s="284">
        <v>30199</v>
      </c>
      <c r="D292" s="284">
        <v>502</v>
      </c>
      <c r="E292" s="284" t="s">
        <v>2196</v>
      </c>
      <c r="F292" s="284" t="s">
        <v>2197</v>
      </c>
      <c r="G292" s="385" t="s">
        <v>2161</v>
      </c>
      <c r="H292" s="385" t="s">
        <v>2161</v>
      </c>
      <c r="I292" s="280">
        <f t="shared" si="5"/>
        <v>892.8</v>
      </c>
      <c r="J292" s="327">
        <v>334.8</v>
      </c>
      <c r="K292" s="327">
        <v>558</v>
      </c>
      <c r="L292" s="281" t="s">
        <v>1540</v>
      </c>
      <c r="M292" s="284" t="s">
        <v>2198</v>
      </c>
      <c r="N292" s="284" t="s">
        <v>1531</v>
      </c>
      <c r="O292" s="282" t="s">
        <v>1899</v>
      </c>
      <c r="P292" s="309" t="s">
        <v>1542</v>
      </c>
    </row>
    <row r="293" ht="48" spans="1:16">
      <c r="A293" s="276">
        <v>288</v>
      </c>
      <c r="B293" s="284">
        <v>2040202</v>
      </c>
      <c r="C293" s="284">
        <v>302</v>
      </c>
      <c r="D293" s="284">
        <v>502</v>
      </c>
      <c r="E293" s="284" t="s">
        <v>2199</v>
      </c>
      <c r="F293" s="284" t="s">
        <v>2170</v>
      </c>
      <c r="G293" s="385" t="s">
        <v>2161</v>
      </c>
      <c r="H293" s="385" t="s">
        <v>2161</v>
      </c>
      <c r="I293" s="280">
        <f t="shared" si="5"/>
        <v>87.6</v>
      </c>
      <c r="J293" s="327">
        <v>87.6</v>
      </c>
      <c r="K293" s="327">
        <v>0</v>
      </c>
      <c r="L293" s="281" t="s">
        <v>1529</v>
      </c>
      <c r="M293" s="284" t="s">
        <v>2200</v>
      </c>
      <c r="N293" s="284" t="s">
        <v>1531</v>
      </c>
      <c r="O293" s="282" t="s">
        <v>1899</v>
      </c>
      <c r="P293" s="277" t="s">
        <v>2077</v>
      </c>
    </row>
    <row r="294" ht="24" spans="1:16">
      <c r="A294" s="276">
        <v>289</v>
      </c>
      <c r="B294" s="284">
        <v>2040202</v>
      </c>
      <c r="C294" s="284">
        <v>31002</v>
      </c>
      <c r="D294" s="284">
        <v>502</v>
      </c>
      <c r="E294" s="284" t="s">
        <v>2201</v>
      </c>
      <c r="F294" s="284" t="s">
        <v>2170</v>
      </c>
      <c r="G294" s="385" t="s">
        <v>2161</v>
      </c>
      <c r="H294" s="385" t="s">
        <v>2161</v>
      </c>
      <c r="I294" s="280">
        <f t="shared" si="5"/>
        <v>80</v>
      </c>
      <c r="J294" s="327">
        <v>80</v>
      </c>
      <c r="K294" s="327">
        <v>0</v>
      </c>
      <c r="L294" s="281" t="s">
        <v>1529</v>
      </c>
      <c r="M294" s="284" t="s">
        <v>2202</v>
      </c>
      <c r="N294" s="284" t="s">
        <v>1531</v>
      </c>
      <c r="O294" s="282" t="s">
        <v>1899</v>
      </c>
      <c r="P294" s="277" t="s">
        <v>2077</v>
      </c>
    </row>
    <row r="295" ht="36" spans="1:16">
      <c r="A295" s="276">
        <v>290</v>
      </c>
      <c r="B295" s="284">
        <v>2040202</v>
      </c>
      <c r="C295" s="284">
        <v>30299</v>
      </c>
      <c r="D295" s="284">
        <v>502</v>
      </c>
      <c r="E295" s="284" t="s">
        <v>2203</v>
      </c>
      <c r="F295" s="284" t="s">
        <v>2204</v>
      </c>
      <c r="G295" s="385" t="s">
        <v>2161</v>
      </c>
      <c r="H295" s="385" t="s">
        <v>2161</v>
      </c>
      <c r="I295" s="280">
        <f t="shared" si="5"/>
        <v>32.4</v>
      </c>
      <c r="J295" s="327">
        <v>32.4</v>
      </c>
      <c r="K295" s="327">
        <v>0</v>
      </c>
      <c r="L295" s="281" t="s">
        <v>1529</v>
      </c>
      <c r="M295" s="284" t="s">
        <v>2205</v>
      </c>
      <c r="N295" s="284" t="s">
        <v>1531</v>
      </c>
      <c r="O295" s="282" t="s">
        <v>1899</v>
      </c>
      <c r="P295" s="283" t="s">
        <v>1549</v>
      </c>
    </row>
    <row r="296" ht="24" spans="1:16">
      <c r="A296" s="276">
        <v>291</v>
      </c>
      <c r="B296" s="284">
        <v>2040202</v>
      </c>
      <c r="C296" s="284">
        <v>302</v>
      </c>
      <c r="D296" s="284">
        <v>502</v>
      </c>
      <c r="E296" s="284" t="s">
        <v>2206</v>
      </c>
      <c r="F296" s="284" t="s">
        <v>2170</v>
      </c>
      <c r="G296" s="385" t="s">
        <v>2161</v>
      </c>
      <c r="H296" s="385" t="s">
        <v>2161</v>
      </c>
      <c r="I296" s="280">
        <f t="shared" si="5"/>
        <v>7</v>
      </c>
      <c r="J296" s="327">
        <v>7</v>
      </c>
      <c r="K296" s="327">
        <v>0</v>
      </c>
      <c r="L296" s="281" t="s">
        <v>1595</v>
      </c>
      <c r="M296" s="284" t="s">
        <v>2207</v>
      </c>
      <c r="N296" s="284" t="s">
        <v>1561</v>
      </c>
      <c r="O296" s="282" t="s">
        <v>1899</v>
      </c>
      <c r="P296" s="283" t="s">
        <v>1562</v>
      </c>
    </row>
    <row r="297" ht="60" spans="1:16">
      <c r="A297" s="276">
        <v>292</v>
      </c>
      <c r="B297" s="284">
        <v>2040202</v>
      </c>
      <c r="C297" s="284">
        <v>302</v>
      </c>
      <c r="D297" s="284">
        <v>502</v>
      </c>
      <c r="E297" s="284" t="s">
        <v>2208</v>
      </c>
      <c r="F297" s="284" t="s">
        <v>2209</v>
      </c>
      <c r="G297" s="385" t="s">
        <v>2161</v>
      </c>
      <c r="H297" s="385" t="s">
        <v>2161</v>
      </c>
      <c r="I297" s="280">
        <f t="shared" si="5"/>
        <v>16.8</v>
      </c>
      <c r="J297" s="327">
        <v>16.8</v>
      </c>
      <c r="K297" s="327">
        <v>0</v>
      </c>
      <c r="L297" s="281" t="s">
        <v>1529</v>
      </c>
      <c r="M297" s="284" t="s">
        <v>2210</v>
      </c>
      <c r="N297" s="284" t="s">
        <v>1561</v>
      </c>
      <c r="O297" s="282" t="s">
        <v>1899</v>
      </c>
      <c r="P297" s="283" t="s">
        <v>1562</v>
      </c>
    </row>
    <row r="298" ht="60" spans="1:16">
      <c r="A298" s="276">
        <v>293</v>
      </c>
      <c r="B298" s="284">
        <v>2040202</v>
      </c>
      <c r="C298" s="284">
        <v>302</v>
      </c>
      <c r="D298" s="284">
        <v>502</v>
      </c>
      <c r="E298" s="284" t="s">
        <v>2211</v>
      </c>
      <c r="F298" s="284" t="s">
        <v>2212</v>
      </c>
      <c r="G298" s="385" t="s">
        <v>2161</v>
      </c>
      <c r="H298" s="385" t="s">
        <v>2161</v>
      </c>
      <c r="I298" s="280">
        <f t="shared" si="5"/>
        <v>40</v>
      </c>
      <c r="J298" s="327">
        <v>40</v>
      </c>
      <c r="K298" s="327">
        <v>0</v>
      </c>
      <c r="L298" s="281" t="s">
        <v>1529</v>
      </c>
      <c r="M298" s="284" t="s">
        <v>2213</v>
      </c>
      <c r="N298" s="284" t="s">
        <v>1561</v>
      </c>
      <c r="O298" s="282" t="s">
        <v>1899</v>
      </c>
      <c r="P298" s="283" t="s">
        <v>1562</v>
      </c>
    </row>
    <row r="299" ht="36" spans="1:16">
      <c r="A299" s="276">
        <v>294</v>
      </c>
      <c r="B299" s="284">
        <v>2040202</v>
      </c>
      <c r="C299" s="284">
        <v>302</v>
      </c>
      <c r="D299" s="284">
        <v>502</v>
      </c>
      <c r="E299" s="284" t="s">
        <v>2214</v>
      </c>
      <c r="F299" s="284" t="s">
        <v>2215</v>
      </c>
      <c r="G299" s="385" t="s">
        <v>2161</v>
      </c>
      <c r="H299" s="385" t="s">
        <v>2161</v>
      </c>
      <c r="I299" s="280">
        <f t="shared" si="5"/>
        <v>6</v>
      </c>
      <c r="J299" s="327">
        <v>6</v>
      </c>
      <c r="K299" s="327">
        <v>0</v>
      </c>
      <c r="L299" s="281" t="s">
        <v>1595</v>
      </c>
      <c r="M299" s="284" t="s">
        <v>2216</v>
      </c>
      <c r="N299" s="386" t="s">
        <v>1561</v>
      </c>
      <c r="O299" s="282" t="s">
        <v>1899</v>
      </c>
      <c r="P299" s="283" t="s">
        <v>1562</v>
      </c>
    </row>
    <row r="300" ht="24" spans="1:16">
      <c r="A300" s="276">
        <v>295</v>
      </c>
      <c r="B300" s="284">
        <v>2040202</v>
      </c>
      <c r="C300" s="284">
        <v>302</v>
      </c>
      <c r="D300" s="284">
        <v>502</v>
      </c>
      <c r="E300" s="284" t="s">
        <v>2217</v>
      </c>
      <c r="F300" s="284" t="s">
        <v>2170</v>
      </c>
      <c r="G300" s="385" t="s">
        <v>2161</v>
      </c>
      <c r="H300" s="385" t="s">
        <v>2161</v>
      </c>
      <c r="I300" s="280">
        <f t="shared" si="5"/>
        <v>5.6</v>
      </c>
      <c r="J300" s="327">
        <v>5.6</v>
      </c>
      <c r="K300" s="327">
        <v>0</v>
      </c>
      <c r="L300" s="281" t="s">
        <v>1529</v>
      </c>
      <c r="M300" s="284" t="s">
        <v>2218</v>
      </c>
      <c r="N300" s="284" t="s">
        <v>1561</v>
      </c>
      <c r="O300" s="282" t="s">
        <v>1899</v>
      </c>
      <c r="P300" s="283" t="s">
        <v>1562</v>
      </c>
    </row>
    <row r="301" ht="24" spans="1:16">
      <c r="A301" s="276">
        <v>296</v>
      </c>
      <c r="B301" s="284">
        <v>2040202</v>
      </c>
      <c r="C301" s="284">
        <v>302</v>
      </c>
      <c r="D301" s="284">
        <v>502</v>
      </c>
      <c r="E301" s="284" t="s">
        <v>2219</v>
      </c>
      <c r="F301" s="284" t="s">
        <v>2164</v>
      </c>
      <c r="G301" s="385" t="s">
        <v>2161</v>
      </c>
      <c r="H301" s="385" t="s">
        <v>2161</v>
      </c>
      <c r="I301" s="280">
        <f t="shared" si="5"/>
        <v>32.4</v>
      </c>
      <c r="J301" s="327">
        <v>32.4</v>
      </c>
      <c r="K301" s="327">
        <v>0</v>
      </c>
      <c r="L301" s="281" t="s">
        <v>1529</v>
      </c>
      <c r="M301" s="284" t="s">
        <v>2220</v>
      </c>
      <c r="N301" s="284" t="s">
        <v>1561</v>
      </c>
      <c r="O301" s="282" t="s">
        <v>1899</v>
      </c>
      <c r="P301" s="283" t="s">
        <v>1562</v>
      </c>
    </row>
    <row r="302" ht="24" spans="1:16">
      <c r="A302" s="276">
        <v>297</v>
      </c>
      <c r="B302" s="284">
        <v>2040202</v>
      </c>
      <c r="C302" s="284">
        <v>30399</v>
      </c>
      <c r="D302" s="284">
        <v>502</v>
      </c>
      <c r="E302" s="284" t="s">
        <v>2221</v>
      </c>
      <c r="F302" s="284" t="s">
        <v>2170</v>
      </c>
      <c r="G302" s="385" t="s">
        <v>2161</v>
      </c>
      <c r="H302" s="385" t="s">
        <v>2161</v>
      </c>
      <c r="I302" s="280">
        <f t="shared" si="5"/>
        <v>28.8</v>
      </c>
      <c r="J302" s="327">
        <v>28.8</v>
      </c>
      <c r="K302" s="327">
        <v>0</v>
      </c>
      <c r="L302" s="281" t="s">
        <v>1529</v>
      </c>
      <c r="M302" s="284" t="s">
        <v>2222</v>
      </c>
      <c r="N302" s="284" t="s">
        <v>1561</v>
      </c>
      <c r="O302" s="282" t="s">
        <v>1899</v>
      </c>
      <c r="P302" s="283" t="s">
        <v>1562</v>
      </c>
    </row>
    <row r="303" ht="36" spans="1:16">
      <c r="A303" s="276">
        <v>298</v>
      </c>
      <c r="B303" s="341">
        <v>2040201</v>
      </c>
      <c r="C303" s="352">
        <v>30101</v>
      </c>
      <c r="D303" s="352">
        <v>50101</v>
      </c>
      <c r="E303" s="353" t="s">
        <v>2223</v>
      </c>
      <c r="F303" s="353" t="s">
        <v>1348</v>
      </c>
      <c r="G303" s="387" t="s">
        <v>2224</v>
      </c>
      <c r="H303" s="387" t="s">
        <v>2224</v>
      </c>
      <c r="I303" s="280">
        <f t="shared" si="5"/>
        <v>43.74</v>
      </c>
      <c r="J303" s="327">
        <v>43.74</v>
      </c>
      <c r="K303" s="355">
        <v>0</v>
      </c>
      <c r="L303" s="281" t="s">
        <v>1540</v>
      </c>
      <c r="M303" s="353"/>
      <c r="N303" s="284" t="s">
        <v>1531</v>
      </c>
      <c r="O303" s="282" t="s">
        <v>1899</v>
      </c>
      <c r="P303" s="309" t="s">
        <v>1542</v>
      </c>
    </row>
    <row r="304" ht="36" spans="1:16">
      <c r="A304" s="276">
        <v>299</v>
      </c>
      <c r="B304" s="341">
        <v>2040202</v>
      </c>
      <c r="C304" s="352">
        <v>30201</v>
      </c>
      <c r="D304" s="352">
        <v>50201</v>
      </c>
      <c r="E304" s="353" t="s">
        <v>2225</v>
      </c>
      <c r="F304" s="353" t="s">
        <v>1348</v>
      </c>
      <c r="G304" s="387" t="s">
        <v>2224</v>
      </c>
      <c r="H304" s="387" t="s">
        <v>2224</v>
      </c>
      <c r="I304" s="280">
        <f t="shared" si="5"/>
        <v>3.9</v>
      </c>
      <c r="J304" s="327">
        <v>3.9</v>
      </c>
      <c r="K304" s="355">
        <v>0</v>
      </c>
      <c r="L304" s="281" t="s">
        <v>1529</v>
      </c>
      <c r="M304" s="353" t="s">
        <v>2226</v>
      </c>
      <c r="N304" s="284" t="s">
        <v>1531</v>
      </c>
      <c r="O304" s="282" t="s">
        <v>1899</v>
      </c>
      <c r="P304" s="309" t="s">
        <v>1542</v>
      </c>
    </row>
    <row r="305" ht="24" spans="1:16">
      <c r="A305" s="276">
        <v>300</v>
      </c>
      <c r="B305" s="341">
        <v>2040201</v>
      </c>
      <c r="C305" s="352">
        <v>30201</v>
      </c>
      <c r="D305" s="352">
        <v>50201</v>
      </c>
      <c r="E305" s="320" t="s">
        <v>2227</v>
      </c>
      <c r="F305" s="284" t="s">
        <v>2228</v>
      </c>
      <c r="G305" s="387" t="s">
        <v>2224</v>
      </c>
      <c r="H305" s="387" t="s">
        <v>2224</v>
      </c>
      <c r="I305" s="280">
        <f t="shared" si="5"/>
        <v>30</v>
      </c>
      <c r="J305" s="327">
        <v>30</v>
      </c>
      <c r="K305" s="327">
        <v>0</v>
      </c>
      <c r="L305" s="281" t="s">
        <v>1529</v>
      </c>
      <c r="M305" s="284" t="s">
        <v>2229</v>
      </c>
      <c r="N305" s="284" t="s">
        <v>1561</v>
      </c>
      <c r="O305" s="282" t="s">
        <v>1899</v>
      </c>
      <c r="P305" s="283" t="s">
        <v>1562</v>
      </c>
    </row>
    <row r="306" ht="36" spans="1:16">
      <c r="A306" s="276">
        <v>301</v>
      </c>
      <c r="B306" s="341">
        <v>2040201</v>
      </c>
      <c r="C306" s="341">
        <v>30102</v>
      </c>
      <c r="D306" s="341">
        <v>50101</v>
      </c>
      <c r="E306" s="352" t="s">
        <v>2230</v>
      </c>
      <c r="F306" s="359" t="s">
        <v>2231</v>
      </c>
      <c r="G306" s="387" t="s">
        <v>2224</v>
      </c>
      <c r="H306" s="387" t="s">
        <v>2224</v>
      </c>
      <c r="I306" s="280">
        <f t="shared" si="5"/>
        <v>62.316</v>
      </c>
      <c r="J306" s="327">
        <v>62.316</v>
      </c>
      <c r="K306" s="355">
        <v>0</v>
      </c>
      <c r="L306" s="281" t="s">
        <v>1697</v>
      </c>
      <c r="M306" s="359"/>
      <c r="N306" s="284" t="s">
        <v>1531</v>
      </c>
      <c r="O306" s="282" t="s">
        <v>1899</v>
      </c>
      <c r="P306" s="341" t="s">
        <v>1745</v>
      </c>
    </row>
    <row r="307" ht="24" spans="1:16">
      <c r="A307" s="276">
        <v>302</v>
      </c>
      <c r="B307" s="388">
        <v>2040201</v>
      </c>
      <c r="C307" s="389">
        <v>30102</v>
      </c>
      <c r="D307" s="389">
        <v>502</v>
      </c>
      <c r="E307" s="390" t="s">
        <v>2232</v>
      </c>
      <c r="F307" s="390" t="s">
        <v>2233</v>
      </c>
      <c r="G307" s="391" t="s">
        <v>2234</v>
      </c>
      <c r="H307" s="391" t="s">
        <v>2234</v>
      </c>
      <c r="I307" s="280">
        <f t="shared" si="5"/>
        <v>72.384</v>
      </c>
      <c r="J307" s="392">
        <v>72.384</v>
      </c>
      <c r="K307" s="392">
        <v>0</v>
      </c>
      <c r="L307" s="281" t="s">
        <v>1697</v>
      </c>
      <c r="M307" s="390" t="s">
        <v>2235</v>
      </c>
      <c r="N307" s="284" t="s">
        <v>1531</v>
      </c>
      <c r="O307" s="282" t="s">
        <v>1899</v>
      </c>
      <c r="P307" s="341" t="s">
        <v>1745</v>
      </c>
    </row>
    <row r="308" ht="36" spans="1:16">
      <c r="A308" s="276">
        <v>303</v>
      </c>
      <c r="B308" s="388">
        <v>2040201</v>
      </c>
      <c r="C308" s="389">
        <v>30201</v>
      </c>
      <c r="D308" s="389">
        <v>502</v>
      </c>
      <c r="E308" s="390" t="s">
        <v>2236</v>
      </c>
      <c r="F308" s="390" t="s">
        <v>2237</v>
      </c>
      <c r="G308" s="391" t="s">
        <v>2234</v>
      </c>
      <c r="H308" s="391" t="s">
        <v>2234</v>
      </c>
      <c r="I308" s="280">
        <f t="shared" si="5"/>
        <v>42.532</v>
      </c>
      <c r="J308" s="392">
        <v>42.532</v>
      </c>
      <c r="K308" s="392">
        <v>0</v>
      </c>
      <c r="L308" s="281" t="s">
        <v>1529</v>
      </c>
      <c r="M308" s="390" t="s">
        <v>2238</v>
      </c>
      <c r="N308" s="390" t="s">
        <v>1531</v>
      </c>
      <c r="O308" s="282" t="s">
        <v>1899</v>
      </c>
      <c r="P308" s="309" t="s">
        <v>1542</v>
      </c>
    </row>
    <row r="309" ht="36" spans="1:16">
      <c r="A309" s="276">
        <v>304</v>
      </c>
      <c r="B309" s="388">
        <v>2040201</v>
      </c>
      <c r="C309" s="389">
        <v>30199</v>
      </c>
      <c r="D309" s="389">
        <v>502</v>
      </c>
      <c r="E309" s="390" t="s">
        <v>2239</v>
      </c>
      <c r="F309" s="390"/>
      <c r="G309" s="391" t="s">
        <v>2234</v>
      </c>
      <c r="H309" s="391" t="s">
        <v>2234</v>
      </c>
      <c r="I309" s="280">
        <f t="shared" si="5"/>
        <v>476.28</v>
      </c>
      <c r="J309" s="392">
        <v>476.28</v>
      </c>
      <c r="K309" s="392">
        <v>0</v>
      </c>
      <c r="L309" s="281" t="s">
        <v>1540</v>
      </c>
      <c r="M309" s="390" t="s">
        <v>2238</v>
      </c>
      <c r="N309" s="390" t="s">
        <v>1531</v>
      </c>
      <c r="O309" s="282" t="s">
        <v>1899</v>
      </c>
      <c r="P309" s="309" t="s">
        <v>1542</v>
      </c>
    </row>
    <row r="310" ht="24" spans="1:16">
      <c r="A310" s="276">
        <v>305</v>
      </c>
      <c r="B310" s="393">
        <v>2040201</v>
      </c>
      <c r="C310" s="393">
        <v>30201</v>
      </c>
      <c r="D310" s="389">
        <v>502</v>
      </c>
      <c r="E310" s="393" t="s">
        <v>2240</v>
      </c>
      <c r="F310" s="393"/>
      <c r="G310" s="391" t="s">
        <v>2234</v>
      </c>
      <c r="H310" s="391" t="s">
        <v>2234</v>
      </c>
      <c r="I310" s="280">
        <f t="shared" si="5"/>
        <v>27</v>
      </c>
      <c r="J310" s="394">
        <v>27</v>
      </c>
      <c r="K310" s="394">
        <v>0</v>
      </c>
      <c r="L310" s="281" t="s">
        <v>1529</v>
      </c>
      <c r="M310" s="393"/>
      <c r="N310" s="393" t="s">
        <v>1561</v>
      </c>
      <c r="O310" s="282" t="s">
        <v>1899</v>
      </c>
      <c r="P310" s="283" t="s">
        <v>1562</v>
      </c>
    </row>
    <row r="311" ht="36" spans="1:16">
      <c r="A311" s="276">
        <v>306</v>
      </c>
      <c r="B311" s="277">
        <v>2013101</v>
      </c>
      <c r="C311" s="276">
        <v>31002</v>
      </c>
      <c r="D311" s="276">
        <v>50306</v>
      </c>
      <c r="E311" s="278" t="s">
        <v>2241</v>
      </c>
      <c r="F311" s="284" t="s">
        <v>2242</v>
      </c>
      <c r="G311" s="279" t="s">
        <v>2243</v>
      </c>
      <c r="H311" s="279" t="s">
        <v>2243</v>
      </c>
      <c r="I311" s="280">
        <f t="shared" si="5"/>
        <v>37.06</v>
      </c>
      <c r="J311" s="327">
        <v>37.06</v>
      </c>
      <c r="K311" s="281">
        <v>0</v>
      </c>
      <c r="L311" s="281" t="s">
        <v>1529</v>
      </c>
      <c r="M311" s="282" t="s">
        <v>2244</v>
      </c>
      <c r="N311" s="284" t="s">
        <v>1531</v>
      </c>
      <c r="O311" s="278" t="s">
        <v>1899</v>
      </c>
      <c r="P311" s="277" t="s">
        <v>1532</v>
      </c>
    </row>
    <row r="312" ht="36" spans="1:16">
      <c r="A312" s="276">
        <v>307</v>
      </c>
      <c r="B312" s="277">
        <v>2013101</v>
      </c>
      <c r="C312" s="276">
        <v>31002</v>
      </c>
      <c r="D312" s="276">
        <v>50306</v>
      </c>
      <c r="E312" s="278" t="s">
        <v>2241</v>
      </c>
      <c r="F312" s="284" t="s">
        <v>2242</v>
      </c>
      <c r="G312" s="279" t="s">
        <v>2243</v>
      </c>
      <c r="H312" s="279" t="s">
        <v>2243</v>
      </c>
      <c r="I312" s="280">
        <f t="shared" si="5"/>
        <v>13.58</v>
      </c>
      <c r="J312" s="327">
        <v>13.58</v>
      </c>
      <c r="K312" s="281">
        <v>0</v>
      </c>
      <c r="L312" s="281" t="s">
        <v>1529</v>
      </c>
      <c r="M312" s="282" t="s">
        <v>2245</v>
      </c>
      <c r="N312" s="284" t="s">
        <v>1531</v>
      </c>
      <c r="O312" s="278" t="s">
        <v>1899</v>
      </c>
      <c r="P312" s="277" t="s">
        <v>1532</v>
      </c>
    </row>
    <row r="313" ht="60" spans="1:16">
      <c r="A313" s="276">
        <v>308</v>
      </c>
      <c r="B313" s="277">
        <v>2013101</v>
      </c>
      <c r="C313" s="276">
        <v>30201</v>
      </c>
      <c r="D313" s="276">
        <v>50201</v>
      </c>
      <c r="E313" s="278" t="s">
        <v>2246</v>
      </c>
      <c r="F313" s="284" t="s">
        <v>2247</v>
      </c>
      <c r="G313" s="279" t="s">
        <v>2243</v>
      </c>
      <c r="H313" s="279" t="s">
        <v>2243</v>
      </c>
      <c r="I313" s="280">
        <f t="shared" si="5"/>
        <v>70</v>
      </c>
      <c r="J313" s="281">
        <v>70</v>
      </c>
      <c r="K313" s="281">
        <v>0</v>
      </c>
      <c r="L313" s="281" t="s">
        <v>1529</v>
      </c>
      <c r="M313" s="282"/>
      <c r="N313" s="278" t="s">
        <v>1561</v>
      </c>
      <c r="O313" s="282" t="s">
        <v>1899</v>
      </c>
      <c r="P313" s="283" t="s">
        <v>1562</v>
      </c>
    </row>
    <row r="314" ht="36" spans="1:16">
      <c r="A314" s="276">
        <v>309</v>
      </c>
      <c r="B314" s="277">
        <v>2013101</v>
      </c>
      <c r="C314" s="276">
        <v>30201</v>
      </c>
      <c r="D314" s="276">
        <v>50201</v>
      </c>
      <c r="E314" s="278" t="s">
        <v>2248</v>
      </c>
      <c r="F314" s="284" t="s">
        <v>2249</v>
      </c>
      <c r="G314" s="279" t="s">
        <v>2243</v>
      </c>
      <c r="H314" s="279" t="s">
        <v>2243</v>
      </c>
      <c r="I314" s="280">
        <f t="shared" si="5"/>
        <v>40</v>
      </c>
      <c r="J314" s="281">
        <v>40</v>
      </c>
      <c r="K314" s="281">
        <v>0</v>
      </c>
      <c r="L314" s="281" t="s">
        <v>1529</v>
      </c>
      <c r="M314" s="278"/>
      <c r="N314" s="278" t="s">
        <v>1561</v>
      </c>
      <c r="O314" s="278" t="s">
        <v>1899</v>
      </c>
      <c r="P314" s="283" t="s">
        <v>1549</v>
      </c>
    </row>
    <row r="315" ht="24" spans="1:16">
      <c r="A315" s="276">
        <v>310</v>
      </c>
      <c r="B315" s="277">
        <v>2013101</v>
      </c>
      <c r="C315" s="276">
        <v>30201</v>
      </c>
      <c r="D315" s="276">
        <v>50201</v>
      </c>
      <c r="E315" s="278" t="s">
        <v>2250</v>
      </c>
      <c r="F315" s="278" t="s">
        <v>2251</v>
      </c>
      <c r="G315" s="279" t="s">
        <v>2243</v>
      </c>
      <c r="H315" s="279" t="s">
        <v>2243</v>
      </c>
      <c r="I315" s="280">
        <f t="shared" si="5"/>
        <v>131</v>
      </c>
      <c r="J315" s="281">
        <v>131</v>
      </c>
      <c r="K315" s="281">
        <v>0</v>
      </c>
      <c r="L315" s="281" t="s">
        <v>1529</v>
      </c>
      <c r="M315" s="282"/>
      <c r="N315" s="284" t="s">
        <v>1531</v>
      </c>
      <c r="O315" s="278" t="s">
        <v>1899</v>
      </c>
      <c r="P315" s="277" t="s">
        <v>1532</v>
      </c>
    </row>
    <row r="316" ht="24" spans="1:16">
      <c r="A316" s="276">
        <v>311</v>
      </c>
      <c r="B316" s="277">
        <v>2013101</v>
      </c>
      <c r="C316" s="276">
        <v>30201</v>
      </c>
      <c r="D316" s="276">
        <v>50201</v>
      </c>
      <c r="E316" s="278" t="s">
        <v>2252</v>
      </c>
      <c r="F316" s="278" t="s">
        <v>2253</v>
      </c>
      <c r="G316" s="279" t="s">
        <v>2243</v>
      </c>
      <c r="H316" s="279" t="s">
        <v>2243</v>
      </c>
      <c r="I316" s="280">
        <f t="shared" si="5"/>
        <v>18.47</v>
      </c>
      <c r="J316" s="281">
        <v>18.47</v>
      </c>
      <c r="K316" s="281">
        <v>0</v>
      </c>
      <c r="L316" s="281" t="s">
        <v>1529</v>
      </c>
      <c r="M316" s="282"/>
      <c r="N316" s="282" t="s">
        <v>1531</v>
      </c>
      <c r="O316" s="278" t="s">
        <v>1899</v>
      </c>
      <c r="P316" s="283" t="s">
        <v>1532</v>
      </c>
    </row>
    <row r="317" ht="24" spans="1:16">
      <c r="A317" s="276">
        <v>312</v>
      </c>
      <c r="B317" s="277">
        <v>2012901</v>
      </c>
      <c r="C317" s="276">
        <v>30201</v>
      </c>
      <c r="D317" s="276">
        <v>50201</v>
      </c>
      <c r="E317" s="278" t="s">
        <v>2254</v>
      </c>
      <c r="F317" s="278" t="s">
        <v>2255</v>
      </c>
      <c r="G317" s="279" t="s">
        <v>2243</v>
      </c>
      <c r="H317" s="279" t="s">
        <v>2256</v>
      </c>
      <c r="I317" s="280">
        <f t="shared" si="5"/>
        <v>22</v>
      </c>
      <c r="J317" s="281">
        <v>22</v>
      </c>
      <c r="K317" s="281">
        <v>0</v>
      </c>
      <c r="L317" s="281" t="s">
        <v>1529</v>
      </c>
      <c r="M317" s="282"/>
      <c r="N317" s="282" t="s">
        <v>1561</v>
      </c>
      <c r="O317" s="282" t="s">
        <v>1899</v>
      </c>
      <c r="P317" s="283" t="s">
        <v>1562</v>
      </c>
    </row>
    <row r="318" ht="228" spans="1:16">
      <c r="A318" s="276">
        <v>313</v>
      </c>
      <c r="B318" s="395">
        <v>2010303</v>
      </c>
      <c r="C318" s="396">
        <v>30226</v>
      </c>
      <c r="D318" s="396">
        <v>50205</v>
      </c>
      <c r="E318" s="397" t="s">
        <v>2257</v>
      </c>
      <c r="F318" s="278" t="s">
        <v>2258</v>
      </c>
      <c r="G318" s="279" t="s">
        <v>2243</v>
      </c>
      <c r="H318" s="279" t="s">
        <v>2259</v>
      </c>
      <c r="I318" s="280">
        <f t="shared" si="5"/>
        <v>352</v>
      </c>
      <c r="J318" s="284">
        <v>352</v>
      </c>
      <c r="K318" s="281">
        <v>0</v>
      </c>
      <c r="L318" s="281" t="s">
        <v>1540</v>
      </c>
      <c r="M318" s="320" t="s">
        <v>2260</v>
      </c>
      <c r="N318" s="284" t="s">
        <v>1531</v>
      </c>
      <c r="O318" s="284" t="s">
        <v>2261</v>
      </c>
      <c r="P318" s="309" t="s">
        <v>1542</v>
      </c>
    </row>
    <row r="319" ht="24" spans="1:16">
      <c r="A319" s="276">
        <v>314</v>
      </c>
      <c r="B319" s="277">
        <v>2010303</v>
      </c>
      <c r="C319" s="276">
        <v>30209</v>
      </c>
      <c r="D319" s="276">
        <v>50201</v>
      </c>
      <c r="E319" s="278" t="s">
        <v>2262</v>
      </c>
      <c r="F319" s="278" t="s">
        <v>2263</v>
      </c>
      <c r="G319" s="279" t="s">
        <v>2243</v>
      </c>
      <c r="H319" s="279" t="s">
        <v>2259</v>
      </c>
      <c r="I319" s="280">
        <f t="shared" si="5"/>
        <v>130</v>
      </c>
      <c r="J319" s="281">
        <v>130</v>
      </c>
      <c r="K319" s="280">
        <v>0</v>
      </c>
      <c r="L319" s="281" t="s">
        <v>1529</v>
      </c>
      <c r="M319" s="282"/>
      <c r="N319" s="281" t="s">
        <v>1531</v>
      </c>
      <c r="O319" s="284" t="s">
        <v>2261</v>
      </c>
      <c r="P319" s="283" t="s">
        <v>1549</v>
      </c>
    </row>
    <row r="320" ht="60" spans="1:16">
      <c r="A320" s="276">
        <v>315</v>
      </c>
      <c r="B320" s="297">
        <v>2081602</v>
      </c>
      <c r="C320" s="276">
        <v>30299</v>
      </c>
      <c r="D320" s="276">
        <v>50299</v>
      </c>
      <c r="E320" s="278" t="s">
        <v>2264</v>
      </c>
      <c r="F320" s="278"/>
      <c r="G320" s="279" t="s">
        <v>2243</v>
      </c>
      <c r="H320" s="398" t="s">
        <v>2265</v>
      </c>
      <c r="I320" s="280">
        <f t="shared" si="5"/>
        <v>40</v>
      </c>
      <c r="J320" s="281">
        <v>40</v>
      </c>
      <c r="K320" s="281">
        <v>0</v>
      </c>
      <c r="L320" s="281" t="s">
        <v>1595</v>
      </c>
      <c r="M320" s="337" t="s">
        <v>2266</v>
      </c>
      <c r="N320" s="281" t="s">
        <v>1531</v>
      </c>
      <c r="O320" s="289" t="s">
        <v>1398</v>
      </c>
      <c r="P320" s="277" t="s">
        <v>1532</v>
      </c>
    </row>
    <row r="321" ht="84" spans="1:16">
      <c r="A321" s="276">
        <v>316</v>
      </c>
      <c r="B321" s="277">
        <v>2010108</v>
      </c>
      <c r="C321" s="276">
        <v>30299</v>
      </c>
      <c r="D321" s="276">
        <v>50299</v>
      </c>
      <c r="E321" s="278" t="s">
        <v>2267</v>
      </c>
      <c r="F321" s="278" t="s">
        <v>2268</v>
      </c>
      <c r="G321" s="279" t="s">
        <v>2269</v>
      </c>
      <c r="H321" s="279" t="s">
        <v>2270</v>
      </c>
      <c r="I321" s="280">
        <f t="shared" si="5"/>
        <v>243.37</v>
      </c>
      <c r="J321" s="281">
        <v>243.37</v>
      </c>
      <c r="K321" s="281">
        <v>0</v>
      </c>
      <c r="L321" s="281" t="s">
        <v>1529</v>
      </c>
      <c r="M321" s="278" t="s">
        <v>2271</v>
      </c>
      <c r="N321" s="278" t="s">
        <v>1531</v>
      </c>
      <c r="O321" s="282" t="s">
        <v>1899</v>
      </c>
      <c r="P321" s="277" t="s">
        <v>1532</v>
      </c>
    </row>
    <row r="322" ht="108" spans="1:16">
      <c r="A322" s="276">
        <v>317</v>
      </c>
      <c r="B322" s="277">
        <v>2010104</v>
      </c>
      <c r="C322" s="276">
        <v>30299</v>
      </c>
      <c r="D322" s="276">
        <v>50299</v>
      </c>
      <c r="E322" s="320" t="s">
        <v>2272</v>
      </c>
      <c r="F322" s="282" t="s">
        <v>2273</v>
      </c>
      <c r="G322" s="279" t="s">
        <v>2269</v>
      </c>
      <c r="H322" s="279" t="s">
        <v>2270</v>
      </c>
      <c r="I322" s="280">
        <f t="shared" si="5"/>
        <v>120</v>
      </c>
      <c r="J322" s="281">
        <v>120</v>
      </c>
      <c r="K322" s="281">
        <v>0</v>
      </c>
      <c r="L322" s="281" t="s">
        <v>1595</v>
      </c>
      <c r="M322" s="320" t="s">
        <v>2274</v>
      </c>
      <c r="N322" s="282" t="s">
        <v>1531</v>
      </c>
      <c r="O322" s="282" t="s">
        <v>1899</v>
      </c>
      <c r="P322" s="277" t="s">
        <v>1532</v>
      </c>
    </row>
    <row r="323" ht="36" spans="1:16">
      <c r="A323" s="276">
        <v>318</v>
      </c>
      <c r="B323" s="277">
        <v>2010106</v>
      </c>
      <c r="C323" s="276">
        <v>30299</v>
      </c>
      <c r="D323" s="276">
        <v>50299</v>
      </c>
      <c r="E323" s="278" t="s">
        <v>2275</v>
      </c>
      <c r="F323" s="278" t="s">
        <v>2276</v>
      </c>
      <c r="G323" s="279" t="s">
        <v>2269</v>
      </c>
      <c r="H323" s="279" t="s">
        <v>2270</v>
      </c>
      <c r="I323" s="280">
        <f t="shared" si="5"/>
        <v>28.8</v>
      </c>
      <c r="J323" s="281">
        <v>28.8</v>
      </c>
      <c r="K323" s="281">
        <v>0</v>
      </c>
      <c r="L323" s="281" t="s">
        <v>1529</v>
      </c>
      <c r="M323" s="282" t="s">
        <v>2277</v>
      </c>
      <c r="N323" s="278" t="s">
        <v>1531</v>
      </c>
      <c r="O323" s="282" t="s">
        <v>1899</v>
      </c>
      <c r="P323" s="283" t="s">
        <v>1549</v>
      </c>
    </row>
    <row r="324" ht="36" spans="1:16">
      <c r="A324" s="276">
        <v>319</v>
      </c>
      <c r="B324" s="277">
        <v>2010102</v>
      </c>
      <c r="C324" s="276">
        <v>30299</v>
      </c>
      <c r="D324" s="276">
        <v>50299</v>
      </c>
      <c r="E324" s="284" t="s">
        <v>2278</v>
      </c>
      <c r="F324" s="284" t="s">
        <v>2268</v>
      </c>
      <c r="G324" s="279" t="s">
        <v>2269</v>
      </c>
      <c r="H324" s="279" t="s">
        <v>2270</v>
      </c>
      <c r="I324" s="280">
        <f t="shared" si="5"/>
        <v>10.08</v>
      </c>
      <c r="J324" s="281">
        <v>10.08</v>
      </c>
      <c r="K324" s="281">
        <v>0</v>
      </c>
      <c r="L324" s="281" t="s">
        <v>1529</v>
      </c>
      <c r="M324" s="282" t="s">
        <v>2279</v>
      </c>
      <c r="N324" s="278" t="s">
        <v>1531</v>
      </c>
      <c r="O324" s="282" t="s">
        <v>1899</v>
      </c>
      <c r="P324" s="283" t="s">
        <v>1549</v>
      </c>
    </row>
    <row r="325" ht="36" spans="1:16">
      <c r="A325" s="276">
        <v>320</v>
      </c>
      <c r="B325" s="277">
        <v>2010108</v>
      </c>
      <c r="C325" s="276">
        <v>30299</v>
      </c>
      <c r="D325" s="276">
        <v>50299</v>
      </c>
      <c r="E325" s="320" t="s">
        <v>2280</v>
      </c>
      <c r="F325" s="320" t="s">
        <v>2281</v>
      </c>
      <c r="G325" s="279" t="s">
        <v>2269</v>
      </c>
      <c r="H325" s="279" t="s">
        <v>2270</v>
      </c>
      <c r="I325" s="280">
        <f t="shared" si="5"/>
        <v>68</v>
      </c>
      <c r="J325" s="281">
        <v>68</v>
      </c>
      <c r="K325" s="281">
        <v>0</v>
      </c>
      <c r="L325" s="281" t="s">
        <v>1595</v>
      </c>
      <c r="M325" s="320" t="s">
        <v>2282</v>
      </c>
      <c r="N325" s="278" t="s">
        <v>1531</v>
      </c>
      <c r="O325" s="282" t="s">
        <v>1899</v>
      </c>
      <c r="P325" s="283" t="s">
        <v>1549</v>
      </c>
    </row>
    <row r="326" ht="36" spans="1:16">
      <c r="A326" s="276">
        <v>321</v>
      </c>
      <c r="B326" s="277">
        <v>2010108</v>
      </c>
      <c r="C326" s="276">
        <v>30299</v>
      </c>
      <c r="D326" s="276">
        <v>50299</v>
      </c>
      <c r="E326" s="276" t="s">
        <v>2283</v>
      </c>
      <c r="F326" s="282"/>
      <c r="G326" s="279" t="s">
        <v>2269</v>
      </c>
      <c r="H326" s="279" t="s">
        <v>2270</v>
      </c>
      <c r="I326" s="280">
        <f t="shared" si="5"/>
        <v>10</v>
      </c>
      <c r="J326" s="281">
        <v>10</v>
      </c>
      <c r="K326" s="281">
        <v>0</v>
      </c>
      <c r="L326" s="281" t="s">
        <v>1529</v>
      </c>
      <c r="M326" s="282"/>
      <c r="N326" s="282" t="s">
        <v>1561</v>
      </c>
      <c r="O326" s="282" t="s">
        <v>1899</v>
      </c>
      <c r="P326" s="283" t="s">
        <v>1549</v>
      </c>
    </row>
    <row r="327" ht="36" spans="1:16">
      <c r="A327" s="276">
        <v>322</v>
      </c>
      <c r="B327" s="277">
        <v>2010302</v>
      </c>
      <c r="C327" s="276">
        <v>30299</v>
      </c>
      <c r="D327" s="276">
        <v>50299</v>
      </c>
      <c r="E327" s="278" t="s">
        <v>2284</v>
      </c>
      <c r="F327" s="278" t="s">
        <v>2285</v>
      </c>
      <c r="G327" s="323" t="s">
        <v>2286</v>
      </c>
      <c r="H327" s="279" t="s">
        <v>2287</v>
      </c>
      <c r="I327" s="280">
        <f t="shared" ref="I327:I345" si="6">J327+K327</f>
        <v>50</v>
      </c>
      <c r="J327" s="281">
        <v>50</v>
      </c>
      <c r="K327" s="281">
        <v>0</v>
      </c>
      <c r="L327" s="281" t="s">
        <v>1595</v>
      </c>
      <c r="M327" s="282" t="s">
        <v>2288</v>
      </c>
      <c r="N327" s="282" t="s">
        <v>1531</v>
      </c>
      <c r="O327" s="282" t="s">
        <v>1899</v>
      </c>
      <c r="P327" s="277" t="s">
        <v>1532</v>
      </c>
    </row>
    <row r="328" ht="36" spans="1:16">
      <c r="A328" s="276">
        <v>323</v>
      </c>
      <c r="B328" s="277">
        <v>2010302</v>
      </c>
      <c r="C328" s="276">
        <v>30227</v>
      </c>
      <c r="D328" s="276">
        <v>50205</v>
      </c>
      <c r="E328" s="284" t="s">
        <v>2289</v>
      </c>
      <c r="F328" s="284" t="s">
        <v>2290</v>
      </c>
      <c r="G328" s="323" t="s">
        <v>2286</v>
      </c>
      <c r="H328" s="279" t="s">
        <v>2287</v>
      </c>
      <c r="I328" s="280">
        <f t="shared" si="6"/>
        <v>36</v>
      </c>
      <c r="J328" s="281">
        <v>36</v>
      </c>
      <c r="K328" s="308">
        <v>0</v>
      </c>
      <c r="L328" s="281" t="s">
        <v>1529</v>
      </c>
      <c r="M328" s="282" t="s">
        <v>2291</v>
      </c>
      <c r="N328" s="282" t="s">
        <v>1531</v>
      </c>
      <c r="O328" s="282" t="s">
        <v>1899</v>
      </c>
      <c r="P328" s="277" t="s">
        <v>1532</v>
      </c>
    </row>
    <row r="329" ht="36" spans="1:16">
      <c r="A329" s="276">
        <v>324</v>
      </c>
      <c r="B329" s="277">
        <v>2010302</v>
      </c>
      <c r="C329" s="276">
        <v>30299</v>
      </c>
      <c r="D329" s="276">
        <v>50299</v>
      </c>
      <c r="E329" s="278" t="s">
        <v>2292</v>
      </c>
      <c r="F329" s="278" t="s">
        <v>2293</v>
      </c>
      <c r="G329" s="323" t="s">
        <v>2286</v>
      </c>
      <c r="H329" s="279" t="s">
        <v>2287</v>
      </c>
      <c r="I329" s="280">
        <f t="shared" si="6"/>
        <v>17.6</v>
      </c>
      <c r="J329" s="281">
        <v>17.6</v>
      </c>
      <c r="K329" s="281">
        <v>0</v>
      </c>
      <c r="L329" s="281" t="s">
        <v>1529</v>
      </c>
      <c r="M329" s="278" t="s">
        <v>2294</v>
      </c>
      <c r="N329" s="282" t="s">
        <v>1561</v>
      </c>
      <c r="O329" s="282" t="s">
        <v>1899</v>
      </c>
      <c r="P329" s="283" t="s">
        <v>1549</v>
      </c>
    </row>
    <row r="330" ht="156" spans="1:16">
      <c r="A330" s="276">
        <v>325</v>
      </c>
      <c r="B330" s="320">
        <v>2010399</v>
      </c>
      <c r="C330" s="320">
        <v>30201</v>
      </c>
      <c r="D330" s="320">
        <v>50201</v>
      </c>
      <c r="E330" s="320" t="s">
        <v>2295</v>
      </c>
      <c r="F330" s="320" t="s">
        <v>2296</v>
      </c>
      <c r="G330" s="323" t="s">
        <v>2286</v>
      </c>
      <c r="H330" s="323" t="s">
        <v>2297</v>
      </c>
      <c r="I330" s="280">
        <f t="shared" si="6"/>
        <v>51</v>
      </c>
      <c r="J330" s="281">
        <v>51</v>
      </c>
      <c r="K330" s="308">
        <v>0</v>
      </c>
      <c r="L330" s="281" t="s">
        <v>1595</v>
      </c>
      <c r="M330" s="282" t="s">
        <v>2298</v>
      </c>
      <c r="N330" s="320" t="s">
        <v>1561</v>
      </c>
      <c r="O330" s="282" t="s">
        <v>1899</v>
      </c>
      <c r="P330" s="283" t="s">
        <v>1562</v>
      </c>
    </row>
    <row r="331" ht="36" spans="1:16">
      <c r="A331" s="276">
        <v>326</v>
      </c>
      <c r="B331" s="320">
        <v>2010399</v>
      </c>
      <c r="C331" s="320">
        <v>30199</v>
      </c>
      <c r="D331" s="320">
        <v>50199</v>
      </c>
      <c r="E331" s="320" t="s">
        <v>2299</v>
      </c>
      <c r="F331" s="320" t="s">
        <v>2300</v>
      </c>
      <c r="G331" s="323" t="s">
        <v>2286</v>
      </c>
      <c r="H331" s="323" t="s">
        <v>2297</v>
      </c>
      <c r="I331" s="280">
        <f t="shared" si="6"/>
        <v>35</v>
      </c>
      <c r="J331" s="281">
        <v>35</v>
      </c>
      <c r="K331" s="281">
        <v>0</v>
      </c>
      <c r="L331" s="281" t="s">
        <v>1540</v>
      </c>
      <c r="M331" s="278" t="s">
        <v>2301</v>
      </c>
      <c r="N331" s="320" t="s">
        <v>1561</v>
      </c>
      <c r="O331" s="282" t="s">
        <v>1899</v>
      </c>
      <c r="P331" s="309" t="s">
        <v>1542</v>
      </c>
    </row>
    <row r="332" ht="96" spans="1:16">
      <c r="A332" s="276">
        <v>327</v>
      </c>
      <c r="B332" s="320">
        <v>2010399</v>
      </c>
      <c r="C332" s="320">
        <v>30299</v>
      </c>
      <c r="D332" s="320">
        <v>50299</v>
      </c>
      <c r="E332" s="320" t="s">
        <v>2302</v>
      </c>
      <c r="F332" s="320" t="s">
        <v>2303</v>
      </c>
      <c r="G332" s="323" t="s">
        <v>2286</v>
      </c>
      <c r="H332" s="323" t="s">
        <v>2297</v>
      </c>
      <c r="I332" s="280">
        <f t="shared" si="6"/>
        <v>83.4</v>
      </c>
      <c r="J332" s="281">
        <v>83.4</v>
      </c>
      <c r="K332" s="281">
        <v>0</v>
      </c>
      <c r="L332" s="281" t="s">
        <v>1529</v>
      </c>
      <c r="M332" s="282" t="s">
        <v>2304</v>
      </c>
      <c r="N332" s="320" t="s">
        <v>1531</v>
      </c>
      <c r="O332" s="282" t="s">
        <v>1899</v>
      </c>
      <c r="P332" s="277" t="s">
        <v>2077</v>
      </c>
    </row>
    <row r="333" ht="48" spans="1:16">
      <c r="A333" s="276">
        <v>328</v>
      </c>
      <c r="B333" s="277">
        <v>2010399</v>
      </c>
      <c r="C333" s="276">
        <v>30201</v>
      </c>
      <c r="D333" s="276">
        <v>50201</v>
      </c>
      <c r="E333" s="278" t="s">
        <v>2305</v>
      </c>
      <c r="F333" s="278" t="s">
        <v>2306</v>
      </c>
      <c r="G333" s="323" t="s">
        <v>2286</v>
      </c>
      <c r="H333" s="279" t="s">
        <v>2307</v>
      </c>
      <c r="I333" s="280">
        <f t="shared" si="6"/>
        <v>20</v>
      </c>
      <c r="J333" s="281">
        <v>20</v>
      </c>
      <c r="K333" s="281">
        <v>0</v>
      </c>
      <c r="L333" s="281" t="s">
        <v>1529</v>
      </c>
      <c r="M333" s="282" t="s">
        <v>2308</v>
      </c>
      <c r="N333" s="282" t="s">
        <v>1561</v>
      </c>
      <c r="O333" s="282" t="s">
        <v>1899</v>
      </c>
      <c r="P333" s="283" t="s">
        <v>1562</v>
      </c>
    </row>
    <row r="334" ht="60" spans="1:16">
      <c r="A334" s="276">
        <v>329</v>
      </c>
      <c r="B334" s="399">
        <v>2010302</v>
      </c>
      <c r="C334" s="400">
        <v>30201</v>
      </c>
      <c r="D334" s="400">
        <v>50201</v>
      </c>
      <c r="E334" s="278" t="s">
        <v>2309</v>
      </c>
      <c r="F334" s="278" t="s">
        <v>2310</v>
      </c>
      <c r="G334" s="323" t="s">
        <v>2286</v>
      </c>
      <c r="H334" s="385" t="s">
        <v>2311</v>
      </c>
      <c r="I334" s="280">
        <f t="shared" si="6"/>
        <v>25</v>
      </c>
      <c r="J334" s="281">
        <v>25</v>
      </c>
      <c r="K334" s="382">
        <v>0</v>
      </c>
      <c r="L334" s="281" t="s">
        <v>1595</v>
      </c>
      <c r="M334" s="282" t="s">
        <v>2312</v>
      </c>
      <c r="N334" s="278" t="s">
        <v>1561</v>
      </c>
      <c r="O334" s="282" t="s">
        <v>1899</v>
      </c>
      <c r="P334" s="283" t="s">
        <v>1562</v>
      </c>
    </row>
    <row r="335" ht="48" spans="1:16">
      <c r="A335" s="276">
        <v>330</v>
      </c>
      <c r="B335" s="399">
        <v>2010302</v>
      </c>
      <c r="C335" s="400">
        <v>30201</v>
      </c>
      <c r="D335" s="400">
        <v>50201</v>
      </c>
      <c r="E335" s="278" t="s">
        <v>2313</v>
      </c>
      <c r="F335" s="284" t="s">
        <v>2314</v>
      </c>
      <c r="G335" s="323" t="s">
        <v>2286</v>
      </c>
      <c r="H335" s="385" t="s">
        <v>2311</v>
      </c>
      <c r="I335" s="280">
        <f t="shared" si="6"/>
        <v>28.8</v>
      </c>
      <c r="J335" s="281">
        <v>28.8</v>
      </c>
      <c r="K335" s="382">
        <v>0</v>
      </c>
      <c r="L335" s="281" t="s">
        <v>1529</v>
      </c>
      <c r="M335" s="284" t="s">
        <v>2315</v>
      </c>
      <c r="N335" s="282" t="s">
        <v>1561</v>
      </c>
      <c r="O335" s="282" t="s">
        <v>1899</v>
      </c>
      <c r="P335" s="277" t="s">
        <v>2077</v>
      </c>
    </row>
    <row r="336" ht="48" spans="1:16">
      <c r="A336" s="276">
        <v>331</v>
      </c>
      <c r="B336" s="277">
        <v>2010302</v>
      </c>
      <c r="C336" s="277">
        <v>312</v>
      </c>
      <c r="D336" s="277">
        <v>507</v>
      </c>
      <c r="E336" s="276" t="s">
        <v>2316</v>
      </c>
      <c r="F336" s="282" t="s">
        <v>2317</v>
      </c>
      <c r="G336" s="323" t="s">
        <v>2286</v>
      </c>
      <c r="H336" s="279" t="s">
        <v>2318</v>
      </c>
      <c r="I336" s="280">
        <f t="shared" si="6"/>
        <v>64</v>
      </c>
      <c r="J336" s="281">
        <v>25</v>
      </c>
      <c r="K336" s="281">
        <v>39</v>
      </c>
      <c r="L336" s="281" t="s">
        <v>1529</v>
      </c>
      <c r="M336" s="282" t="s">
        <v>2319</v>
      </c>
      <c r="N336" s="282" t="s">
        <v>1531</v>
      </c>
      <c r="O336" s="282" t="s">
        <v>1899</v>
      </c>
      <c r="P336" s="283" t="s">
        <v>1549</v>
      </c>
    </row>
    <row r="337" ht="84" spans="1:16">
      <c r="A337" s="276">
        <v>332</v>
      </c>
      <c r="B337" s="276">
        <v>2010302</v>
      </c>
      <c r="C337" s="276">
        <v>30201</v>
      </c>
      <c r="D337" s="276">
        <v>50201</v>
      </c>
      <c r="E337" s="276" t="s">
        <v>2320</v>
      </c>
      <c r="F337" s="282" t="s">
        <v>2321</v>
      </c>
      <c r="G337" s="323" t="s">
        <v>2286</v>
      </c>
      <c r="H337" s="279" t="s">
        <v>2318</v>
      </c>
      <c r="I337" s="280">
        <f t="shared" si="6"/>
        <v>26</v>
      </c>
      <c r="J337" s="401">
        <v>26</v>
      </c>
      <c r="K337" s="281">
        <v>0</v>
      </c>
      <c r="L337" s="281" t="s">
        <v>1595</v>
      </c>
      <c r="M337" s="282" t="s">
        <v>2322</v>
      </c>
      <c r="N337" s="325" t="s">
        <v>1561</v>
      </c>
      <c r="O337" s="282" t="s">
        <v>1899</v>
      </c>
      <c r="P337" s="283" t="s">
        <v>1562</v>
      </c>
    </row>
    <row r="338" ht="24" spans="1:16">
      <c r="A338" s="276">
        <v>333</v>
      </c>
      <c r="B338" s="277">
        <v>2010202</v>
      </c>
      <c r="C338" s="276">
        <v>30299</v>
      </c>
      <c r="D338" s="276">
        <v>50299</v>
      </c>
      <c r="E338" s="284" t="s">
        <v>2323</v>
      </c>
      <c r="F338" s="284" t="s">
        <v>2324</v>
      </c>
      <c r="G338" s="279" t="s">
        <v>2325</v>
      </c>
      <c r="H338" s="279" t="s">
        <v>2326</v>
      </c>
      <c r="I338" s="280">
        <f t="shared" si="6"/>
        <v>64.76</v>
      </c>
      <c r="J338" s="402">
        <v>64.76</v>
      </c>
      <c r="K338" s="308">
        <v>0</v>
      </c>
      <c r="L338" s="281" t="s">
        <v>1595</v>
      </c>
      <c r="M338" s="282" t="s">
        <v>2327</v>
      </c>
      <c r="N338" s="403" t="s">
        <v>1531</v>
      </c>
      <c r="O338" s="282" t="s">
        <v>1899</v>
      </c>
      <c r="P338" s="277" t="s">
        <v>1532</v>
      </c>
    </row>
    <row r="339" ht="24" spans="1:16">
      <c r="A339" s="276">
        <v>334</v>
      </c>
      <c r="B339" s="284">
        <v>2010202</v>
      </c>
      <c r="C339" s="284">
        <v>30215</v>
      </c>
      <c r="D339" s="284">
        <v>50202</v>
      </c>
      <c r="E339" s="284" t="s">
        <v>2328</v>
      </c>
      <c r="F339" s="284"/>
      <c r="G339" s="385" t="s">
        <v>2325</v>
      </c>
      <c r="H339" s="279" t="s">
        <v>2326</v>
      </c>
      <c r="I339" s="280">
        <f t="shared" si="6"/>
        <v>100</v>
      </c>
      <c r="J339" s="404">
        <v>100</v>
      </c>
      <c r="K339" s="327">
        <v>0</v>
      </c>
      <c r="L339" s="281" t="s">
        <v>1529</v>
      </c>
      <c r="M339" s="284"/>
      <c r="N339" s="357" t="s">
        <v>1531</v>
      </c>
      <c r="O339" s="282" t="s">
        <v>1899</v>
      </c>
      <c r="P339" s="277" t="s">
        <v>1532</v>
      </c>
    </row>
    <row r="340" ht="24" spans="1:16">
      <c r="A340" s="276">
        <v>335</v>
      </c>
      <c r="B340" s="277">
        <v>2010202</v>
      </c>
      <c r="C340" s="276">
        <v>30299</v>
      </c>
      <c r="D340" s="276">
        <v>50299</v>
      </c>
      <c r="E340" s="278" t="s">
        <v>2329</v>
      </c>
      <c r="F340" s="278" t="s">
        <v>2330</v>
      </c>
      <c r="G340" s="279" t="s">
        <v>2325</v>
      </c>
      <c r="H340" s="279" t="s">
        <v>2326</v>
      </c>
      <c r="I340" s="280">
        <f t="shared" si="6"/>
        <v>8.64</v>
      </c>
      <c r="J340" s="404">
        <v>8.64</v>
      </c>
      <c r="K340" s="281">
        <v>0</v>
      </c>
      <c r="L340" s="281" t="s">
        <v>1595</v>
      </c>
      <c r="M340" s="282" t="s">
        <v>2331</v>
      </c>
      <c r="N340" s="357" t="s">
        <v>1531</v>
      </c>
      <c r="O340" s="282" t="s">
        <v>1899</v>
      </c>
      <c r="P340" s="283" t="s">
        <v>1549</v>
      </c>
    </row>
    <row r="341" ht="24" spans="1:16">
      <c r="A341" s="276">
        <v>336</v>
      </c>
      <c r="B341" s="277">
        <v>2010202</v>
      </c>
      <c r="C341" s="276">
        <v>30299</v>
      </c>
      <c r="D341" s="276">
        <v>50299</v>
      </c>
      <c r="E341" s="278" t="s">
        <v>2332</v>
      </c>
      <c r="F341" s="278" t="s">
        <v>2330</v>
      </c>
      <c r="G341" s="279" t="s">
        <v>2325</v>
      </c>
      <c r="H341" s="279" t="s">
        <v>2326</v>
      </c>
      <c r="I341" s="280">
        <f t="shared" si="6"/>
        <v>8.64</v>
      </c>
      <c r="J341" s="404">
        <v>8.64</v>
      </c>
      <c r="K341" s="281">
        <v>0</v>
      </c>
      <c r="L341" s="281" t="s">
        <v>1595</v>
      </c>
      <c r="M341" s="278"/>
      <c r="N341" s="357" t="s">
        <v>1531</v>
      </c>
      <c r="O341" s="282" t="s">
        <v>1899</v>
      </c>
      <c r="P341" s="283" t="s">
        <v>1549</v>
      </c>
    </row>
    <row r="342" ht="24" spans="1:16">
      <c r="A342" s="276">
        <v>337</v>
      </c>
      <c r="B342" s="277">
        <v>2010202</v>
      </c>
      <c r="C342" s="276">
        <v>30299</v>
      </c>
      <c r="D342" s="276">
        <v>50299</v>
      </c>
      <c r="E342" s="278" t="s">
        <v>2333</v>
      </c>
      <c r="F342" s="278" t="s">
        <v>2334</v>
      </c>
      <c r="G342" s="279" t="s">
        <v>2325</v>
      </c>
      <c r="H342" s="279" t="s">
        <v>2326</v>
      </c>
      <c r="I342" s="280">
        <f t="shared" si="6"/>
        <v>7.2</v>
      </c>
      <c r="J342" s="404">
        <v>7.2</v>
      </c>
      <c r="K342" s="281">
        <v>0</v>
      </c>
      <c r="L342" s="281" t="s">
        <v>1595</v>
      </c>
      <c r="M342" s="278"/>
      <c r="N342" s="357" t="s">
        <v>1531</v>
      </c>
      <c r="O342" s="282" t="s">
        <v>1899</v>
      </c>
      <c r="P342" s="283" t="s">
        <v>1549</v>
      </c>
    </row>
    <row r="343" ht="24" spans="1:16">
      <c r="A343" s="276">
        <v>338</v>
      </c>
      <c r="B343" s="277">
        <v>2010202</v>
      </c>
      <c r="C343" s="277">
        <v>30299</v>
      </c>
      <c r="D343" s="277">
        <v>50299</v>
      </c>
      <c r="E343" s="276" t="s">
        <v>2335</v>
      </c>
      <c r="F343" s="282" t="s">
        <v>2336</v>
      </c>
      <c r="G343" s="279" t="s">
        <v>2325</v>
      </c>
      <c r="H343" s="279" t="s">
        <v>2326</v>
      </c>
      <c r="I343" s="280">
        <f t="shared" si="6"/>
        <v>14.4</v>
      </c>
      <c r="J343" s="404">
        <v>14.4</v>
      </c>
      <c r="K343" s="281">
        <v>0</v>
      </c>
      <c r="L343" s="281" t="s">
        <v>1595</v>
      </c>
      <c r="M343" s="282" t="s">
        <v>2337</v>
      </c>
      <c r="N343" s="357" t="s">
        <v>1531</v>
      </c>
      <c r="O343" s="282" t="s">
        <v>1899</v>
      </c>
      <c r="P343" s="283" t="s">
        <v>1549</v>
      </c>
    </row>
    <row r="344" ht="24" spans="1:16">
      <c r="A344" s="276">
        <v>339</v>
      </c>
      <c r="B344" s="284">
        <v>2010202</v>
      </c>
      <c r="C344" s="284">
        <v>30299</v>
      </c>
      <c r="D344" s="284">
        <v>50299</v>
      </c>
      <c r="E344" s="284" t="s">
        <v>2338</v>
      </c>
      <c r="F344" s="284"/>
      <c r="G344" s="385" t="s">
        <v>2325</v>
      </c>
      <c r="H344" s="279" t="s">
        <v>2326</v>
      </c>
      <c r="I344" s="280">
        <f t="shared" si="6"/>
        <v>8</v>
      </c>
      <c r="J344" s="404">
        <v>8</v>
      </c>
      <c r="K344" s="327">
        <v>0</v>
      </c>
      <c r="L344" s="281" t="s">
        <v>1529</v>
      </c>
      <c r="M344" s="284"/>
      <c r="N344" s="357" t="s">
        <v>1531</v>
      </c>
      <c r="O344" s="282" t="s">
        <v>1899</v>
      </c>
      <c r="P344" s="283" t="s">
        <v>1549</v>
      </c>
    </row>
    <row r="345" ht="24" spans="1:16">
      <c r="A345" s="276">
        <v>340</v>
      </c>
      <c r="B345" s="324" t="s">
        <v>2339</v>
      </c>
      <c r="C345" s="276">
        <v>302</v>
      </c>
      <c r="D345" s="276">
        <v>503</v>
      </c>
      <c r="E345" s="278" t="s">
        <v>2340</v>
      </c>
      <c r="F345" s="278" t="s">
        <v>2341</v>
      </c>
      <c r="G345" s="279" t="s">
        <v>2342</v>
      </c>
      <c r="H345" s="279" t="s">
        <v>2342</v>
      </c>
      <c r="I345" s="280">
        <f t="shared" si="6"/>
        <v>135</v>
      </c>
      <c r="J345" s="281">
        <v>135</v>
      </c>
      <c r="K345" s="281">
        <v>0</v>
      </c>
      <c r="L345" s="281" t="s">
        <v>1595</v>
      </c>
      <c r="M345" s="282"/>
      <c r="N345" s="357" t="s">
        <v>1531</v>
      </c>
      <c r="O345" s="282" t="s">
        <v>1899</v>
      </c>
      <c r="P345" s="277" t="s">
        <v>1532</v>
      </c>
    </row>
    <row r="346" ht="24" spans="1:16">
      <c r="A346" s="276">
        <v>344</v>
      </c>
      <c r="B346" s="277">
        <v>2010399</v>
      </c>
      <c r="C346" s="276">
        <v>30201</v>
      </c>
      <c r="D346" s="276">
        <v>50201</v>
      </c>
      <c r="E346" s="353" t="s">
        <v>2343</v>
      </c>
      <c r="F346" s="353" t="s">
        <v>2344</v>
      </c>
      <c r="G346" s="279" t="s">
        <v>2345</v>
      </c>
      <c r="H346" s="279" t="s">
        <v>2345</v>
      </c>
      <c r="I346" s="280">
        <f t="shared" ref="I346:I386" si="7">J346+K346</f>
        <v>100</v>
      </c>
      <c r="J346" s="355">
        <v>100</v>
      </c>
      <c r="K346" s="354">
        <v>0</v>
      </c>
      <c r="L346" s="281" t="s">
        <v>1529</v>
      </c>
      <c r="M346" s="353"/>
      <c r="N346" s="353" t="s">
        <v>1531</v>
      </c>
      <c r="O346" s="282" t="s">
        <v>1899</v>
      </c>
      <c r="P346" s="277" t="s">
        <v>1532</v>
      </c>
    </row>
    <row r="347" ht="24" spans="1:16">
      <c r="A347" s="276">
        <v>345</v>
      </c>
      <c r="B347" s="284">
        <v>2010399</v>
      </c>
      <c r="C347" s="284">
        <v>30214</v>
      </c>
      <c r="D347" s="284">
        <v>50201</v>
      </c>
      <c r="E347" s="284" t="s">
        <v>2346</v>
      </c>
      <c r="F347" s="284" t="s">
        <v>2347</v>
      </c>
      <c r="G347" s="385" t="s">
        <v>2345</v>
      </c>
      <c r="H347" s="385" t="s">
        <v>2345</v>
      </c>
      <c r="I347" s="280">
        <f t="shared" si="7"/>
        <v>20</v>
      </c>
      <c r="J347" s="327">
        <v>20</v>
      </c>
      <c r="K347" s="327">
        <v>0</v>
      </c>
      <c r="L347" s="281" t="s">
        <v>1529</v>
      </c>
      <c r="M347" s="284"/>
      <c r="N347" s="284" t="s">
        <v>1531</v>
      </c>
      <c r="O347" s="282" t="s">
        <v>1899</v>
      </c>
      <c r="P347" s="277" t="s">
        <v>1532</v>
      </c>
    </row>
    <row r="348" ht="36" spans="1:16">
      <c r="A348" s="276">
        <v>346</v>
      </c>
      <c r="B348" s="277">
        <v>2010399</v>
      </c>
      <c r="C348" s="276">
        <v>30199</v>
      </c>
      <c r="D348" s="276">
        <v>50199</v>
      </c>
      <c r="E348" s="278" t="s">
        <v>2348</v>
      </c>
      <c r="F348" s="278" t="s">
        <v>2349</v>
      </c>
      <c r="G348" s="279" t="s">
        <v>2345</v>
      </c>
      <c r="H348" s="279" t="s">
        <v>2345</v>
      </c>
      <c r="I348" s="280">
        <f t="shared" si="7"/>
        <v>12</v>
      </c>
      <c r="J348" s="281">
        <v>12</v>
      </c>
      <c r="K348" s="281">
        <v>0</v>
      </c>
      <c r="L348" s="281" t="s">
        <v>1540</v>
      </c>
      <c r="M348" s="278" t="s">
        <v>2350</v>
      </c>
      <c r="N348" s="278" t="s">
        <v>1531</v>
      </c>
      <c r="O348" s="282" t="s">
        <v>1899</v>
      </c>
      <c r="P348" s="309" t="s">
        <v>1542</v>
      </c>
    </row>
    <row r="349" ht="96" spans="1:16">
      <c r="A349" s="276">
        <v>347</v>
      </c>
      <c r="B349" s="284">
        <v>2010302</v>
      </c>
      <c r="C349" s="284">
        <v>30213</v>
      </c>
      <c r="D349" s="284">
        <v>50299</v>
      </c>
      <c r="E349" s="284" t="s">
        <v>2351</v>
      </c>
      <c r="F349" s="284" t="s">
        <v>2352</v>
      </c>
      <c r="G349" s="385" t="s">
        <v>2345</v>
      </c>
      <c r="H349" s="385" t="s">
        <v>2345</v>
      </c>
      <c r="I349" s="280">
        <f t="shared" si="7"/>
        <v>44.88</v>
      </c>
      <c r="J349" s="327">
        <v>44.88</v>
      </c>
      <c r="K349" s="327">
        <v>0</v>
      </c>
      <c r="L349" s="281" t="s">
        <v>1529</v>
      </c>
      <c r="M349" s="284" t="s">
        <v>2353</v>
      </c>
      <c r="N349" s="284" t="s">
        <v>1531</v>
      </c>
      <c r="O349" s="282" t="s">
        <v>1899</v>
      </c>
      <c r="P349" s="277" t="s">
        <v>2077</v>
      </c>
    </row>
    <row r="350" ht="24" spans="1:16">
      <c r="A350" s="276">
        <v>348</v>
      </c>
      <c r="B350" s="284">
        <v>2010399</v>
      </c>
      <c r="C350" s="284">
        <v>30214</v>
      </c>
      <c r="D350" s="284">
        <v>50201</v>
      </c>
      <c r="E350" s="284" t="s">
        <v>2354</v>
      </c>
      <c r="F350" s="284" t="s">
        <v>2355</v>
      </c>
      <c r="G350" s="385" t="s">
        <v>2345</v>
      </c>
      <c r="H350" s="385" t="s">
        <v>2345</v>
      </c>
      <c r="I350" s="280">
        <f t="shared" si="7"/>
        <v>28.8</v>
      </c>
      <c r="J350" s="327">
        <v>28.8</v>
      </c>
      <c r="K350" s="327">
        <v>0</v>
      </c>
      <c r="L350" s="281" t="s">
        <v>1529</v>
      </c>
      <c r="M350" s="284"/>
      <c r="N350" s="284" t="s">
        <v>1531</v>
      </c>
      <c r="O350" s="282" t="s">
        <v>1899</v>
      </c>
      <c r="P350" s="277" t="s">
        <v>2077</v>
      </c>
    </row>
    <row r="351" ht="144" spans="1:16">
      <c r="A351" s="276">
        <v>349</v>
      </c>
      <c r="B351" s="284">
        <v>2013801</v>
      </c>
      <c r="C351" s="284">
        <v>30201</v>
      </c>
      <c r="D351" s="284">
        <v>50201</v>
      </c>
      <c r="E351" s="284" t="s">
        <v>2356</v>
      </c>
      <c r="F351" s="284" t="s">
        <v>2357</v>
      </c>
      <c r="G351" s="279" t="s">
        <v>2358</v>
      </c>
      <c r="H351" s="279" t="s">
        <v>2358</v>
      </c>
      <c r="I351" s="280">
        <f t="shared" si="7"/>
        <v>356</v>
      </c>
      <c r="J351" s="327">
        <v>356</v>
      </c>
      <c r="K351" s="327">
        <v>0</v>
      </c>
      <c r="L351" s="281" t="s">
        <v>1529</v>
      </c>
      <c r="M351" s="284" t="s">
        <v>2359</v>
      </c>
      <c r="N351" s="383" t="s">
        <v>1531</v>
      </c>
      <c r="O351" s="405" t="s">
        <v>1899</v>
      </c>
      <c r="P351" s="277" t="s">
        <v>1532</v>
      </c>
    </row>
    <row r="352" ht="48" spans="1:16">
      <c r="A352" s="276">
        <v>350</v>
      </c>
      <c r="B352" s="284">
        <v>2013801</v>
      </c>
      <c r="C352" s="284">
        <v>30201</v>
      </c>
      <c r="D352" s="284">
        <v>50201</v>
      </c>
      <c r="E352" s="406" t="s">
        <v>2360</v>
      </c>
      <c r="F352" s="406" t="s">
        <v>2361</v>
      </c>
      <c r="G352" s="407" t="s">
        <v>2358</v>
      </c>
      <c r="H352" s="407" t="s">
        <v>2358</v>
      </c>
      <c r="I352" s="280">
        <f t="shared" si="7"/>
        <v>46.89</v>
      </c>
      <c r="J352" s="327">
        <v>46.89</v>
      </c>
      <c r="K352" s="327">
        <v>0</v>
      </c>
      <c r="L352" s="281" t="s">
        <v>1529</v>
      </c>
      <c r="M352" s="284"/>
      <c r="N352" s="284" t="s">
        <v>1561</v>
      </c>
      <c r="O352" s="405" t="s">
        <v>1899</v>
      </c>
      <c r="P352" s="283" t="s">
        <v>1562</v>
      </c>
    </row>
    <row r="353" ht="36" spans="1:16">
      <c r="A353" s="276">
        <v>351</v>
      </c>
      <c r="B353" s="284">
        <v>2013801</v>
      </c>
      <c r="C353" s="284">
        <v>30201</v>
      </c>
      <c r="D353" s="284">
        <v>50201</v>
      </c>
      <c r="E353" s="369" t="s">
        <v>2362</v>
      </c>
      <c r="F353" s="369" t="s">
        <v>2363</v>
      </c>
      <c r="G353" s="408" t="s">
        <v>2358</v>
      </c>
      <c r="H353" s="408" t="s">
        <v>2358</v>
      </c>
      <c r="I353" s="280">
        <f t="shared" si="7"/>
        <v>5</v>
      </c>
      <c r="J353" s="327">
        <v>5</v>
      </c>
      <c r="K353" s="364">
        <v>0</v>
      </c>
      <c r="L353" s="281" t="s">
        <v>1529</v>
      </c>
      <c r="M353" s="369"/>
      <c r="N353" s="284" t="s">
        <v>1561</v>
      </c>
      <c r="O353" s="282" t="s">
        <v>1899</v>
      </c>
      <c r="P353" s="283" t="s">
        <v>1562</v>
      </c>
    </row>
    <row r="354" ht="24" spans="1:16">
      <c r="A354" s="276">
        <v>352</v>
      </c>
      <c r="B354" s="277">
        <v>2010507</v>
      </c>
      <c r="C354" s="276">
        <v>30201</v>
      </c>
      <c r="D354" s="276">
        <v>50502</v>
      </c>
      <c r="E354" s="278" t="s">
        <v>2364</v>
      </c>
      <c r="F354" s="278" t="s">
        <v>2365</v>
      </c>
      <c r="G354" s="279" t="s">
        <v>2366</v>
      </c>
      <c r="H354" s="279" t="s">
        <v>2366</v>
      </c>
      <c r="I354" s="280">
        <f t="shared" si="7"/>
        <v>37</v>
      </c>
      <c r="J354" s="409">
        <v>37</v>
      </c>
      <c r="K354" s="281">
        <v>0</v>
      </c>
      <c r="L354" s="281" t="s">
        <v>1529</v>
      </c>
      <c r="M354" s="410"/>
      <c r="N354" s="410" t="s">
        <v>1531</v>
      </c>
      <c r="O354" s="282" t="s">
        <v>1899</v>
      </c>
      <c r="P354" s="277" t="s">
        <v>1532</v>
      </c>
    </row>
    <row r="355" ht="36" spans="1:16">
      <c r="A355" s="276">
        <v>353</v>
      </c>
      <c r="B355" s="277">
        <v>2010505</v>
      </c>
      <c r="C355" s="276">
        <v>30201</v>
      </c>
      <c r="D355" s="276">
        <v>50502</v>
      </c>
      <c r="E355" s="278" t="s">
        <v>2367</v>
      </c>
      <c r="F355" s="278" t="s">
        <v>2368</v>
      </c>
      <c r="G355" s="279" t="s">
        <v>2366</v>
      </c>
      <c r="H355" s="279" t="s">
        <v>2366</v>
      </c>
      <c r="I355" s="280">
        <f t="shared" si="7"/>
        <v>25.2</v>
      </c>
      <c r="J355" s="409">
        <v>25.2</v>
      </c>
      <c r="K355" s="281">
        <v>0</v>
      </c>
      <c r="L355" s="281" t="s">
        <v>1529</v>
      </c>
      <c r="M355" s="410"/>
      <c r="N355" s="410" t="s">
        <v>1561</v>
      </c>
      <c r="O355" s="282" t="s">
        <v>1899</v>
      </c>
      <c r="P355" s="283" t="s">
        <v>1562</v>
      </c>
    </row>
    <row r="356" ht="24" spans="1:16">
      <c r="A356" s="276">
        <v>354</v>
      </c>
      <c r="B356" s="309">
        <v>2010308</v>
      </c>
      <c r="C356" s="309">
        <v>30299</v>
      </c>
      <c r="D356" s="276">
        <v>50299</v>
      </c>
      <c r="E356" s="320" t="s">
        <v>2369</v>
      </c>
      <c r="F356" s="320" t="s">
        <v>2370</v>
      </c>
      <c r="G356" s="279" t="s">
        <v>2371</v>
      </c>
      <c r="H356" s="279" t="s">
        <v>2371</v>
      </c>
      <c r="I356" s="280">
        <f t="shared" si="7"/>
        <v>30</v>
      </c>
      <c r="J356" s="327">
        <v>30</v>
      </c>
      <c r="K356" s="327">
        <v>0</v>
      </c>
      <c r="L356" s="281" t="s">
        <v>1595</v>
      </c>
      <c r="M356" s="284"/>
      <c r="N356" s="284" t="s">
        <v>1531</v>
      </c>
      <c r="O356" s="282" t="s">
        <v>1899</v>
      </c>
      <c r="P356" s="277" t="s">
        <v>1532</v>
      </c>
    </row>
    <row r="357" ht="24" spans="1:16">
      <c r="A357" s="276">
        <v>355</v>
      </c>
      <c r="B357" s="309">
        <v>2010308</v>
      </c>
      <c r="C357" s="276">
        <v>30306</v>
      </c>
      <c r="D357" s="276">
        <v>50999</v>
      </c>
      <c r="E357" s="278" t="s">
        <v>2372</v>
      </c>
      <c r="F357" s="278" t="s">
        <v>2373</v>
      </c>
      <c r="G357" s="279" t="s">
        <v>2371</v>
      </c>
      <c r="H357" s="279" t="s">
        <v>2371</v>
      </c>
      <c r="I357" s="280">
        <f t="shared" si="7"/>
        <v>40</v>
      </c>
      <c r="J357" s="281">
        <v>40</v>
      </c>
      <c r="K357" s="281">
        <v>0</v>
      </c>
      <c r="L357" s="281" t="s">
        <v>1529</v>
      </c>
      <c r="M357" s="278"/>
      <c r="N357" s="278" t="s">
        <v>1531</v>
      </c>
      <c r="O357" s="282" t="s">
        <v>1899</v>
      </c>
      <c r="P357" s="283" t="s">
        <v>1549</v>
      </c>
    </row>
    <row r="358" ht="36" spans="1:16">
      <c r="A358" s="276">
        <v>356</v>
      </c>
      <c r="B358" s="309">
        <v>2010308</v>
      </c>
      <c r="C358" s="276">
        <v>30299</v>
      </c>
      <c r="D358" s="276">
        <v>50299</v>
      </c>
      <c r="E358" s="320" t="s">
        <v>2374</v>
      </c>
      <c r="F358" s="320" t="s">
        <v>2375</v>
      </c>
      <c r="G358" s="279" t="s">
        <v>2371</v>
      </c>
      <c r="H358" s="279" t="s">
        <v>2371</v>
      </c>
      <c r="I358" s="280">
        <f t="shared" si="7"/>
        <v>52</v>
      </c>
      <c r="J358" s="327">
        <v>52</v>
      </c>
      <c r="K358" s="327">
        <v>0</v>
      </c>
      <c r="L358" s="281" t="s">
        <v>1529</v>
      </c>
      <c r="M358" s="284"/>
      <c r="N358" s="284" t="s">
        <v>1561</v>
      </c>
      <c r="O358" s="282" t="s">
        <v>1899</v>
      </c>
      <c r="P358" s="283" t="s">
        <v>1562</v>
      </c>
    </row>
    <row r="359" ht="24" spans="1:16">
      <c r="A359" s="276">
        <v>357</v>
      </c>
      <c r="B359" s="284">
        <v>2013699</v>
      </c>
      <c r="C359" s="284">
        <v>30399</v>
      </c>
      <c r="D359" s="284">
        <v>50999</v>
      </c>
      <c r="E359" s="284" t="s">
        <v>2376</v>
      </c>
      <c r="F359" s="284" t="s">
        <v>2377</v>
      </c>
      <c r="G359" s="385" t="s">
        <v>2378</v>
      </c>
      <c r="H359" s="385" t="s">
        <v>2378</v>
      </c>
      <c r="I359" s="280">
        <f t="shared" si="7"/>
        <v>14.076</v>
      </c>
      <c r="J359" s="327">
        <v>14.076</v>
      </c>
      <c r="K359" s="327">
        <v>0</v>
      </c>
      <c r="L359" s="281" t="s">
        <v>1595</v>
      </c>
      <c r="M359" s="284" t="s">
        <v>2379</v>
      </c>
      <c r="N359" s="284" t="s">
        <v>1531</v>
      </c>
      <c r="O359" s="282" t="s">
        <v>1899</v>
      </c>
      <c r="P359" s="277" t="s">
        <v>1532</v>
      </c>
    </row>
    <row r="360" ht="48" spans="1:16">
      <c r="A360" s="276">
        <v>358</v>
      </c>
      <c r="B360" s="277">
        <v>2080801</v>
      </c>
      <c r="C360" s="284">
        <v>30305</v>
      </c>
      <c r="D360" s="284">
        <v>50901</v>
      </c>
      <c r="E360" s="284" t="s">
        <v>2380</v>
      </c>
      <c r="F360" s="284" t="s">
        <v>2381</v>
      </c>
      <c r="G360" s="385" t="s">
        <v>2378</v>
      </c>
      <c r="H360" s="385" t="s">
        <v>2378</v>
      </c>
      <c r="I360" s="280">
        <f t="shared" si="7"/>
        <v>51.96</v>
      </c>
      <c r="J360" s="327">
        <v>51.96</v>
      </c>
      <c r="K360" s="327">
        <v>0</v>
      </c>
      <c r="L360" s="281" t="s">
        <v>1653</v>
      </c>
      <c r="M360" s="284" t="s">
        <v>2382</v>
      </c>
      <c r="N360" s="284" t="s">
        <v>1531</v>
      </c>
      <c r="O360" s="282" t="s">
        <v>1899</v>
      </c>
      <c r="P360" s="277" t="s">
        <v>1532</v>
      </c>
    </row>
    <row r="361" ht="24" spans="1:16">
      <c r="A361" s="276">
        <v>359</v>
      </c>
      <c r="B361" s="284">
        <v>2013250</v>
      </c>
      <c r="C361" s="284">
        <v>30201</v>
      </c>
      <c r="D361" s="284">
        <v>50201</v>
      </c>
      <c r="E361" s="284" t="s">
        <v>2383</v>
      </c>
      <c r="F361" s="284" t="s">
        <v>2384</v>
      </c>
      <c r="G361" s="385" t="s">
        <v>2378</v>
      </c>
      <c r="H361" s="385" t="s">
        <v>2378</v>
      </c>
      <c r="I361" s="280">
        <f t="shared" si="7"/>
        <v>30</v>
      </c>
      <c r="J361" s="327">
        <v>30</v>
      </c>
      <c r="K361" s="327">
        <v>0</v>
      </c>
      <c r="L361" s="281" t="s">
        <v>1595</v>
      </c>
      <c r="M361" s="284"/>
      <c r="N361" s="284" t="s">
        <v>1531</v>
      </c>
      <c r="O361" s="282" t="s">
        <v>1899</v>
      </c>
      <c r="P361" s="283" t="s">
        <v>1549</v>
      </c>
    </row>
    <row r="362" ht="36" spans="1:16">
      <c r="A362" s="276">
        <v>360</v>
      </c>
      <c r="B362" s="284">
        <v>2013250</v>
      </c>
      <c r="C362" s="284">
        <v>30201</v>
      </c>
      <c r="D362" s="284">
        <v>50201</v>
      </c>
      <c r="E362" s="284" t="s">
        <v>2385</v>
      </c>
      <c r="F362" s="284" t="s">
        <v>2386</v>
      </c>
      <c r="G362" s="385" t="s">
        <v>2378</v>
      </c>
      <c r="H362" s="385" t="s">
        <v>2378</v>
      </c>
      <c r="I362" s="280">
        <f t="shared" si="7"/>
        <v>15</v>
      </c>
      <c r="J362" s="327">
        <v>15</v>
      </c>
      <c r="K362" s="327">
        <v>0</v>
      </c>
      <c r="L362" s="281" t="s">
        <v>1595</v>
      </c>
      <c r="M362" s="284"/>
      <c r="N362" s="284" t="s">
        <v>1531</v>
      </c>
      <c r="O362" s="282" t="s">
        <v>1899</v>
      </c>
      <c r="P362" s="283" t="s">
        <v>1549</v>
      </c>
    </row>
    <row r="363" ht="24" spans="1:16">
      <c r="A363" s="276">
        <v>361</v>
      </c>
      <c r="B363" s="284">
        <v>2013250</v>
      </c>
      <c r="C363" s="284">
        <v>30106</v>
      </c>
      <c r="D363" s="284">
        <v>50501</v>
      </c>
      <c r="E363" s="284" t="s">
        <v>2387</v>
      </c>
      <c r="F363" s="284" t="s">
        <v>2388</v>
      </c>
      <c r="G363" s="385" t="s">
        <v>2378</v>
      </c>
      <c r="H363" s="385" t="s">
        <v>2378</v>
      </c>
      <c r="I363" s="280">
        <f t="shared" si="7"/>
        <v>28</v>
      </c>
      <c r="J363" s="327">
        <v>28</v>
      </c>
      <c r="K363" s="327">
        <v>0</v>
      </c>
      <c r="L363" s="281" t="s">
        <v>1595</v>
      </c>
      <c r="M363" s="284"/>
      <c r="N363" s="411" t="s">
        <v>1531</v>
      </c>
      <c r="O363" s="282" t="s">
        <v>1899</v>
      </c>
      <c r="P363" s="283" t="s">
        <v>1549</v>
      </c>
    </row>
    <row r="364" ht="24" spans="1:16">
      <c r="A364" s="276">
        <v>362</v>
      </c>
      <c r="B364" s="284">
        <v>2013250</v>
      </c>
      <c r="C364" s="284">
        <v>30201</v>
      </c>
      <c r="D364" s="284">
        <v>50201</v>
      </c>
      <c r="E364" s="284" t="s">
        <v>2389</v>
      </c>
      <c r="F364" s="284" t="s">
        <v>2388</v>
      </c>
      <c r="G364" s="385" t="s">
        <v>2378</v>
      </c>
      <c r="H364" s="385" t="s">
        <v>2378</v>
      </c>
      <c r="I364" s="280">
        <f t="shared" si="7"/>
        <v>20</v>
      </c>
      <c r="J364" s="327">
        <v>20</v>
      </c>
      <c r="K364" s="327">
        <v>0</v>
      </c>
      <c r="L364" s="281" t="s">
        <v>1595</v>
      </c>
      <c r="M364" s="284"/>
      <c r="N364" s="411" t="s">
        <v>1531</v>
      </c>
      <c r="O364" s="282" t="s">
        <v>1899</v>
      </c>
      <c r="P364" s="283" t="s">
        <v>1549</v>
      </c>
    </row>
    <row r="365" ht="24" spans="1:16">
      <c r="A365" s="276">
        <v>363</v>
      </c>
      <c r="B365" s="284">
        <v>2013250</v>
      </c>
      <c r="C365" s="284">
        <v>30201</v>
      </c>
      <c r="D365" s="284">
        <v>50201</v>
      </c>
      <c r="E365" s="284" t="s">
        <v>2390</v>
      </c>
      <c r="F365" s="284" t="s">
        <v>2388</v>
      </c>
      <c r="G365" s="385" t="s">
        <v>2378</v>
      </c>
      <c r="H365" s="385" t="s">
        <v>2378</v>
      </c>
      <c r="I365" s="280">
        <f t="shared" si="7"/>
        <v>8</v>
      </c>
      <c r="J365" s="327">
        <v>8</v>
      </c>
      <c r="K365" s="327">
        <v>0</v>
      </c>
      <c r="L365" s="281" t="s">
        <v>1595</v>
      </c>
      <c r="M365" s="284"/>
      <c r="N365" s="411" t="s">
        <v>1531</v>
      </c>
      <c r="O365" s="282" t="s">
        <v>1899</v>
      </c>
      <c r="P365" s="283" t="s">
        <v>1549</v>
      </c>
    </row>
    <row r="366" ht="24" spans="1:16">
      <c r="A366" s="276">
        <v>364</v>
      </c>
      <c r="B366" s="284">
        <v>2013250</v>
      </c>
      <c r="C366" s="284">
        <v>30201</v>
      </c>
      <c r="D366" s="284">
        <v>50201</v>
      </c>
      <c r="E366" s="284" t="s">
        <v>2391</v>
      </c>
      <c r="F366" s="284" t="s">
        <v>1348</v>
      </c>
      <c r="G366" s="385" t="s">
        <v>2378</v>
      </c>
      <c r="H366" s="385" t="s">
        <v>2378</v>
      </c>
      <c r="I366" s="280">
        <f t="shared" si="7"/>
        <v>10</v>
      </c>
      <c r="J366" s="327">
        <v>10</v>
      </c>
      <c r="K366" s="327">
        <v>0</v>
      </c>
      <c r="L366" s="281" t="s">
        <v>1595</v>
      </c>
      <c r="M366" s="284"/>
      <c r="N366" s="284" t="s">
        <v>1531</v>
      </c>
      <c r="O366" s="282" t="s">
        <v>1899</v>
      </c>
      <c r="P366" s="283" t="s">
        <v>1549</v>
      </c>
    </row>
    <row r="367" ht="24" spans="1:16">
      <c r="A367" s="276">
        <v>365</v>
      </c>
      <c r="B367" s="284">
        <v>2013250</v>
      </c>
      <c r="C367" s="284">
        <v>30299</v>
      </c>
      <c r="D367" s="284">
        <v>50502</v>
      </c>
      <c r="E367" s="284" t="s">
        <v>2392</v>
      </c>
      <c r="F367" s="284" t="s">
        <v>1348</v>
      </c>
      <c r="G367" s="385" t="s">
        <v>2378</v>
      </c>
      <c r="H367" s="385" t="s">
        <v>2378</v>
      </c>
      <c r="I367" s="280">
        <f t="shared" si="7"/>
        <v>27</v>
      </c>
      <c r="J367" s="327">
        <v>27</v>
      </c>
      <c r="K367" s="327">
        <v>0</v>
      </c>
      <c r="L367" s="281" t="s">
        <v>1595</v>
      </c>
      <c r="M367" s="284"/>
      <c r="N367" s="284" t="s">
        <v>1531</v>
      </c>
      <c r="O367" s="282" t="s">
        <v>1899</v>
      </c>
      <c r="P367" s="283" t="s">
        <v>1549</v>
      </c>
    </row>
    <row r="368" ht="24" spans="1:16">
      <c r="A368" s="276">
        <v>366</v>
      </c>
      <c r="B368" s="284">
        <v>2013250</v>
      </c>
      <c r="C368" s="284">
        <v>30305</v>
      </c>
      <c r="D368" s="284">
        <v>50901</v>
      </c>
      <c r="E368" s="284" t="s">
        <v>2393</v>
      </c>
      <c r="F368" s="284" t="s">
        <v>2394</v>
      </c>
      <c r="G368" s="385" t="s">
        <v>2378</v>
      </c>
      <c r="H368" s="385" t="s">
        <v>2378</v>
      </c>
      <c r="I368" s="280">
        <f t="shared" si="7"/>
        <v>10</v>
      </c>
      <c r="J368" s="327">
        <v>10</v>
      </c>
      <c r="K368" s="327">
        <v>0</v>
      </c>
      <c r="L368" s="281" t="s">
        <v>1595</v>
      </c>
      <c r="M368" s="284"/>
      <c r="N368" s="284" t="s">
        <v>1531</v>
      </c>
      <c r="O368" s="282" t="s">
        <v>1899</v>
      </c>
      <c r="P368" s="283" t="s">
        <v>1549</v>
      </c>
    </row>
    <row r="369" ht="24" spans="1:16">
      <c r="A369" s="276">
        <v>367</v>
      </c>
      <c r="B369" s="284">
        <v>2013699</v>
      </c>
      <c r="C369" s="284">
        <v>30399</v>
      </c>
      <c r="D369" s="284">
        <v>50999</v>
      </c>
      <c r="E369" s="284" t="s">
        <v>2395</v>
      </c>
      <c r="F369" s="284" t="s">
        <v>2396</v>
      </c>
      <c r="G369" s="385" t="s">
        <v>2378</v>
      </c>
      <c r="H369" s="385" t="s">
        <v>2378</v>
      </c>
      <c r="I369" s="280">
        <f t="shared" si="7"/>
        <v>25</v>
      </c>
      <c r="J369" s="327">
        <v>25</v>
      </c>
      <c r="K369" s="327">
        <v>0</v>
      </c>
      <c r="L369" s="281" t="s">
        <v>1595</v>
      </c>
      <c r="M369" s="284"/>
      <c r="N369" s="284" t="s">
        <v>1531</v>
      </c>
      <c r="O369" s="282" t="s">
        <v>1899</v>
      </c>
      <c r="P369" s="283" t="s">
        <v>1549</v>
      </c>
    </row>
    <row r="370" ht="24" spans="1:16">
      <c r="A370" s="276">
        <v>368</v>
      </c>
      <c r="B370" s="284">
        <v>2013601</v>
      </c>
      <c r="C370" s="284">
        <v>30399</v>
      </c>
      <c r="D370" s="284">
        <v>50999</v>
      </c>
      <c r="E370" s="284" t="s">
        <v>2397</v>
      </c>
      <c r="F370" s="284" t="s">
        <v>2398</v>
      </c>
      <c r="G370" s="385" t="s">
        <v>2378</v>
      </c>
      <c r="H370" s="385" t="s">
        <v>2378</v>
      </c>
      <c r="I370" s="280">
        <f t="shared" si="7"/>
        <v>77.6</v>
      </c>
      <c r="J370" s="327">
        <v>77.6</v>
      </c>
      <c r="K370" s="327">
        <v>0</v>
      </c>
      <c r="L370" s="281" t="s">
        <v>1595</v>
      </c>
      <c r="M370" s="284"/>
      <c r="N370" s="284" t="s">
        <v>1531</v>
      </c>
      <c r="O370" s="282" t="s">
        <v>1899</v>
      </c>
      <c r="P370" s="283" t="s">
        <v>1549</v>
      </c>
    </row>
    <row r="371" ht="24" spans="1:16">
      <c r="A371" s="276">
        <v>369</v>
      </c>
      <c r="B371" s="284">
        <v>2013602</v>
      </c>
      <c r="C371" s="284">
        <v>30399</v>
      </c>
      <c r="D371" s="284">
        <v>50999</v>
      </c>
      <c r="E371" s="284" t="s">
        <v>2399</v>
      </c>
      <c r="F371" s="284" t="s">
        <v>1348</v>
      </c>
      <c r="G371" s="385" t="s">
        <v>2378</v>
      </c>
      <c r="H371" s="385" t="s">
        <v>2378</v>
      </c>
      <c r="I371" s="280">
        <f t="shared" si="7"/>
        <v>9.66</v>
      </c>
      <c r="J371" s="327">
        <v>9.66</v>
      </c>
      <c r="K371" s="327">
        <v>0</v>
      </c>
      <c r="L371" s="281" t="s">
        <v>1595</v>
      </c>
      <c r="M371" s="284"/>
      <c r="N371" s="284" t="s">
        <v>1531</v>
      </c>
      <c r="O371" s="282" t="s">
        <v>1899</v>
      </c>
      <c r="P371" s="283" t="s">
        <v>1549</v>
      </c>
    </row>
    <row r="372" ht="24" spans="1:16">
      <c r="A372" s="276">
        <v>370</v>
      </c>
      <c r="B372" s="284">
        <v>2013250</v>
      </c>
      <c r="C372" s="284">
        <v>30201</v>
      </c>
      <c r="D372" s="284">
        <v>50201</v>
      </c>
      <c r="E372" s="284" t="s">
        <v>2400</v>
      </c>
      <c r="F372" s="284" t="s">
        <v>1348</v>
      </c>
      <c r="G372" s="385" t="s">
        <v>2378</v>
      </c>
      <c r="H372" s="385" t="s">
        <v>2378</v>
      </c>
      <c r="I372" s="280">
        <f t="shared" si="7"/>
        <v>5</v>
      </c>
      <c r="J372" s="327">
        <v>5</v>
      </c>
      <c r="K372" s="327">
        <v>0</v>
      </c>
      <c r="L372" s="281" t="s">
        <v>1595</v>
      </c>
      <c r="M372" s="284"/>
      <c r="N372" s="284" t="s">
        <v>1531</v>
      </c>
      <c r="O372" s="282" t="s">
        <v>1899</v>
      </c>
      <c r="P372" s="283" t="s">
        <v>1549</v>
      </c>
    </row>
    <row r="373" ht="24" spans="1:16">
      <c r="A373" s="276">
        <v>371</v>
      </c>
      <c r="B373" s="284">
        <v>2013250</v>
      </c>
      <c r="C373" s="284">
        <v>30305</v>
      </c>
      <c r="D373" s="284">
        <v>50901</v>
      </c>
      <c r="E373" s="284" t="s">
        <v>2401</v>
      </c>
      <c r="F373" s="284" t="s">
        <v>2402</v>
      </c>
      <c r="G373" s="385" t="s">
        <v>2378</v>
      </c>
      <c r="H373" s="385" t="s">
        <v>2378</v>
      </c>
      <c r="I373" s="280">
        <f t="shared" si="7"/>
        <v>33.5</v>
      </c>
      <c r="J373" s="327">
        <v>33.5</v>
      </c>
      <c r="K373" s="327">
        <v>0</v>
      </c>
      <c r="L373" s="281" t="s">
        <v>1595</v>
      </c>
      <c r="M373" s="284"/>
      <c r="N373" s="284" t="s">
        <v>1561</v>
      </c>
      <c r="O373" s="282" t="s">
        <v>1899</v>
      </c>
      <c r="P373" s="283" t="s">
        <v>1549</v>
      </c>
    </row>
    <row r="374" ht="24" spans="1:16">
      <c r="A374" s="276">
        <v>372</v>
      </c>
      <c r="B374" s="393">
        <v>2040602</v>
      </c>
      <c r="C374" s="389">
        <v>30227</v>
      </c>
      <c r="D374" s="389">
        <v>50205</v>
      </c>
      <c r="E374" s="390" t="s">
        <v>2403</v>
      </c>
      <c r="F374" s="390" t="s">
        <v>2404</v>
      </c>
      <c r="G374" s="391" t="s">
        <v>2405</v>
      </c>
      <c r="H374" s="391" t="s">
        <v>2405</v>
      </c>
      <c r="I374" s="280">
        <f t="shared" si="7"/>
        <v>22</v>
      </c>
      <c r="J374" s="394">
        <v>22</v>
      </c>
      <c r="K374" s="392">
        <v>0</v>
      </c>
      <c r="L374" s="281" t="s">
        <v>1529</v>
      </c>
      <c r="M374" s="390" t="s">
        <v>2406</v>
      </c>
      <c r="N374" s="393" t="s">
        <v>1531</v>
      </c>
      <c r="O374" s="282" t="s">
        <v>1899</v>
      </c>
      <c r="P374" s="277" t="s">
        <v>1532</v>
      </c>
    </row>
    <row r="375" ht="36" spans="1:16">
      <c r="A375" s="276">
        <v>373</v>
      </c>
      <c r="B375" s="393">
        <v>2040699</v>
      </c>
      <c r="C375" s="393">
        <v>30101</v>
      </c>
      <c r="D375" s="393">
        <v>50101</v>
      </c>
      <c r="E375" s="390" t="s">
        <v>2407</v>
      </c>
      <c r="F375" s="390" t="s">
        <v>2408</v>
      </c>
      <c r="G375" s="391" t="s">
        <v>2405</v>
      </c>
      <c r="H375" s="391" t="s">
        <v>2405</v>
      </c>
      <c r="I375" s="280">
        <f t="shared" si="7"/>
        <v>60</v>
      </c>
      <c r="J375" s="394">
        <v>60</v>
      </c>
      <c r="K375" s="392">
        <v>0</v>
      </c>
      <c r="L375" s="281" t="s">
        <v>1540</v>
      </c>
      <c r="M375" s="390" t="s">
        <v>2409</v>
      </c>
      <c r="N375" s="393" t="s">
        <v>1531</v>
      </c>
      <c r="O375" s="282" t="s">
        <v>1899</v>
      </c>
      <c r="P375" s="309" t="s">
        <v>1542</v>
      </c>
    </row>
    <row r="376" ht="60" spans="1:16">
      <c r="A376" s="276">
        <v>374</v>
      </c>
      <c r="B376" s="388">
        <v>2040604</v>
      </c>
      <c r="C376" s="389">
        <v>30227</v>
      </c>
      <c r="D376" s="389">
        <v>50205</v>
      </c>
      <c r="E376" s="320" t="s">
        <v>2410</v>
      </c>
      <c r="F376" s="393" t="s">
        <v>2411</v>
      </c>
      <c r="G376" s="391" t="s">
        <v>2405</v>
      </c>
      <c r="H376" s="391" t="s">
        <v>2405</v>
      </c>
      <c r="I376" s="280">
        <f t="shared" si="7"/>
        <v>340</v>
      </c>
      <c r="J376" s="393">
        <v>340</v>
      </c>
      <c r="K376" s="394">
        <v>0</v>
      </c>
      <c r="L376" s="281" t="s">
        <v>1529</v>
      </c>
      <c r="M376" s="393"/>
      <c r="N376" s="284" t="s">
        <v>1561</v>
      </c>
      <c r="O376" s="282" t="s">
        <v>1899</v>
      </c>
      <c r="P376" s="277" t="s">
        <v>2077</v>
      </c>
    </row>
    <row r="377" ht="24" spans="1:16">
      <c r="A377" s="276">
        <v>375</v>
      </c>
      <c r="B377" s="393">
        <v>2040604</v>
      </c>
      <c r="C377" s="393">
        <v>30309</v>
      </c>
      <c r="D377" s="393">
        <v>50901</v>
      </c>
      <c r="E377" s="390" t="s">
        <v>2412</v>
      </c>
      <c r="F377" s="390" t="s">
        <v>2413</v>
      </c>
      <c r="G377" s="391" t="s">
        <v>2405</v>
      </c>
      <c r="H377" s="391" t="s">
        <v>2405</v>
      </c>
      <c r="I377" s="280">
        <f t="shared" si="7"/>
        <v>56</v>
      </c>
      <c r="J377" s="394">
        <v>56</v>
      </c>
      <c r="K377" s="392">
        <v>0</v>
      </c>
      <c r="L377" s="281" t="s">
        <v>1529</v>
      </c>
      <c r="M377" s="390" t="s">
        <v>2414</v>
      </c>
      <c r="N377" s="393" t="s">
        <v>1561</v>
      </c>
      <c r="O377" s="282" t="s">
        <v>1899</v>
      </c>
      <c r="P377" s="283" t="s">
        <v>1562</v>
      </c>
    </row>
    <row r="378" ht="24" spans="1:16">
      <c r="A378" s="276">
        <v>376</v>
      </c>
      <c r="B378" s="320">
        <v>2040604</v>
      </c>
      <c r="C378" s="320">
        <v>30211</v>
      </c>
      <c r="D378" s="320">
        <v>50201</v>
      </c>
      <c r="E378" s="390" t="s">
        <v>2415</v>
      </c>
      <c r="F378" s="390" t="s">
        <v>2416</v>
      </c>
      <c r="G378" s="391" t="s">
        <v>2405</v>
      </c>
      <c r="H378" s="391" t="s">
        <v>2405</v>
      </c>
      <c r="I378" s="280">
        <f t="shared" si="7"/>
        <v>14.4</v>
      </c>
      <c r="J378" s="412">
        <v>14.4</v>
      </c>
      <c r="K378" s="392">
        <v>0</v>
      </c>
      <c r="L378" s="281" t="s">
        <v>1595</v>
      </c>
      <c r="M378" s="390"/>
      <c r="N378" s="413" t="s">
        <v>1561</v>
      </c>
      <c r="O378" s="282" t="s">
        <v>1899</v>
      </c>
      <c r="P378" s="283" t="s">
        <v>1562</v>
      </c>
    </row>
    <row r="379" ht="24" spans="1:16">
      <c r="A379" s="276">
        <v>377</v>
      </c>
      <c r="B379" s="414">
        <v>2013999</v>
      </c>
      <c r="C379" s="370">
        <v>30299</v>
      </c>
      <c r="D379" s="370">
        <v>50299</v>
      </c>
      <c r="E379" s="415" t="s">
        <v>2417</v>
      </c>
      <c r="F379" s="416" t="s">
        <v>2418</v>
      </c>
      <c r="G379" s="371" t="s">
        <v>2419</v>
      </c>
      <c r="H379" s="371" t="s">
        <v>2419</v>
      </c>
      <c r="I379" s="280">
        <f t="shared" si="7"/>
        <v>15</v>
      </c>
      <c r="J379" s="415">
        <v>15</v>
      </c>
      <c r="K379" s="305">
        <v>0</v>
      </c>
      <c r="L379" s="281" t="s">
        <v>1595</v>
      </c>
      <c r="M379" s="415"/>
      <c r="N379" s="415" t="s">
        <v>1531</v>
      </c>
      <c r="O379" s="282" t="s">
        <v>1899</v>
      </c>
      <c r="P379" s="277" t="s">
        <v>1532</v>
      </c>
    </row>
    <row r="380" ht="36" spans="1:16">
      <c r="A380" s="276">
        <v>378</v>
      </c>
      <c r="B380" s="414">
        <v>2013999</v>
      </c>
      <c r="C380" s="370">
        <v>30299</v>
      </c>
      <c r="D380" s="370">
        <v>50299</v>
      </c>
      <c r="E380" s="415" t="s">
        <v>2420</v>
      </c>
      <c r="F380" s="415" t="s">
        <v>2421</v>
      </c>
      <c r="G380" s="371" t="s">
        <v>2419</v>
      </c>
      <c r="H380" s="371" t="s">
        <v>2419</v>
      </c>
      <c r="I380" s="280">
        <f t="shared" si="7"/>
        <v>20</v>
      </c>
      <c r="J380" s="415">
        <v>20</v>
      </c>
      <c r="K380" s="305">
        <v>0</v>
      </c>
      <c r="L380" s="281" t="s">
        <v>1529</v>
      </c>
      <c r="M380" s="415"/>
      <c r="N380" s="415" t="s">
        <v>1531</v>
      </c>
      <c r="O380" s="282" t="s">
        <v>1899</v>
      </c>
      <c r="P380" s="277" t="s">
        <v>1532</v>
      </c>
    </row>
    <row r="381" ht="24" spans="1:16">
      <c r="A381" s="276">
        <v>379</v>
      </c>
      <c r="B381" s="414">
        <v>2013999</v>
      </c>
      <c r="C381" s="370">
        <v>30299</v>
      </c>
      <c r="D381" s="370">
        <v>50299</v>
      </c>
      <c r="E381" s="415" t="s">
        <v>2422</v>
      </c>
      <c r="F381" s="415" t="s">
        <v>2423</v>
      </c>
      <c r="G381" s="371" t="s">
        <v>2419</v>
      </c>
      <c r="H381" s="371" t="s">
        <v>2419</v>
      </c>
      <c r="I381" s="280">
        <f t="shared" si="7"/>
        <v>50</v>
      </c>
      <c r="J381" s="415">
        <v>50</v>
      </c>
      <c r="K381" s="305">
        <v>0</v>
      </c>
      <c r="L381" s="281" t="s">
        <v>1529</v>
      </c>
      <c r="M381" s="415"/>
      <c r="N381" s="415" t="s">
        <v>1531</v>
      </c>
      <c r="O381" s="282" t="s">
        <v>1899</v>
      </c>
      <c r="P381" s="277" t="s">
        <v>1532</v>
      </c>
    </row>
    <row r="382" ht="72" spans="1:16">
      <c r="A382" s="276">
        <v>380</v>
      </c>
      <c r="B382" s="414">
        <v>2013999</v>
      </c>
      <c r="C382" s="370">
        <v>30299</v>
      </c>
      <c r="D382" s="370">
        <v>50299</v>
      </c>
      <c r="E382" s="415" t="s">
        <v>2424</v>
      </c>
      <c r="F382" s="416" t="s">
        <v>2425</v>
      </c>
      <c r="G382" s="371" t="s">
        <v>2419</v>
      </c>
      <c r="H382" s="371" t="s">
        <v>2419</v>
      </c>
      <c r="I382" s="280">
        <f t="shared" si="7"/>
        <v>50</v>
      </c>
      <c r="J382" s="415">
        <v>50</v>
      </c>
      <c r="K382" s="305">
        <v>0</v>
      </c>
      <c r="L382" s="281" t="s">
        <v>1529</v>
      </c>
      <c r="M382" s="415"/>
      <c r="N382" s="415" t="s">
        <v>1561</v>
      </c>
      <c r="O382" s="282" t="s">
        <v>1899</v>
      </c>
      <c r="P382" s="283" t="s">
        <v>1562</v>
      </c>
    </row>
    <row r="383" ht="60" spans="1:16">
      <c r="A383" s="276">
        <v>381</v>
      </c>
      <c r="B383" s="414" t="s">
        <v>2426</v>
      </c>
      <c r="C383" s="370">
        <v>303</v>
      </c>
      <c r="D383" s="370">
        <v>509</v>
      </c>
      <c r="E383" s="417" t="s">
        <v>2427</v>
      </c>
      <c r="F383" s="414" t="s">
        <v>2428</v>
      </c>
      <c r="G383" s="371" t="s">
        <v>2429</v>
      </c>
      <c r="H383" s="371" t="s">
        <v>2429</v>
      </c>
      <c r="I383" s="280">
        <f t="shared" si="7"/>
        <v>239</v>
      </c>
      <c r="J383" s="418">
        <v>239</v>
      </c>
      <c r="K383" s="419">
        <v>0</v>
      </c>
      <c r="L383" s="281" t="s">
        <v>1529</v>
      </c>
      <c r="M383" s="372"/>
      <c r="N383" s="413" t="s">
        <v>1531</v>
      </c>
      <c r="O383" s="282" t="s">
        <v>1899</v>
      </c>
      <c r="P383" s="277" t="s">
        <v>1532</v>
      </c>
    </row>
    <row r="384" ht="24" spans="1:16">
      <c r="A384" s="276">
        <v>382</v>
      </c>
      <c r="B384" s="321">
        <v>2010601</v>
      </c>
      <c r="C384" s="318">
        <v>302</v>
      </c>
      <c r="D384" s="283">
        <v>502</v>
      </c>
      <c r="E384" s="278" t="s">
        <v>2430</v>
      </c>
      <c r="F384" s="278" t="s">
        <v>2431</v>
      </c>
      <c r="G384" s="279" t="s">
        <v>2432</v>
      </c>
      <c r="H384" s="279" t="s">
        <v>2432</v>
      </c>
      <c r="I384" s="280">
        <f t="shared" si="7"/>
        <v>60</v>
      </c>
      <c r="J384" s="280">
        <v>60</v>
      </c>
      <c r="K384" s="281">
        <v>0</v>
      </c>
      <c r="L384" s="281" t="s">
        <v>1529</v>
      </c>
      <c r="M384" s="278" t="s">
        <v>2433</v>
      </c>
      <c r="N384" s="278" t="s">
        <v>1531</v>
      </c>
      <c r="O384" s="282" t="s">
        <v>2434</v>
      </c>
      <c r="P384" s="277" t="s">
        <v>1532</v>
      </c>
    </row>
    <row r="385" ht="24" spans="1:16">
      <c r="A385" s="276">
        <v>383</v>
      </c>
      <c r="B385" s="277">
        <v>2010601</v>
      </c>
      <c r="C385" s="276">
        <v>302</v>
      </c>
      <c r="D385" s="276">
        <v>502</v>
      </c>
      <c r="E385" s="278" t="s">
        <v>2435</v>
      </c>
      <c r="F385" s="278" t="s">
        <v>2436</v>
      </c>
      <c r="G385" s="279" t="s">
        <v>2432</v>
      </c>
      <c r="H385" s="279" t="s">
        <v>2432</v>
      </c>
      <c r="I385" s="280">
        <f t="shared" si="7"/>
        <v>450</v>
      </c>
      <c r="J385" s="281">
        <v>450</v>
      </c>
      <c r="K385" s="281">
        <v>0</v>
      </c>
      <c r="L385" s="281" t="s">
        <v>1595</v>
      </c>
      <c r="M385" s="282" t="s">
        <v>2437</v>
      </c>
      <c r="N385" s="282" t="s">
        <v>1531</v>
      </c>
      <c r="O385" s="282" t="s">
        <v>2434</v>
      </c>
      <c r="P385" s="277" t="s">
        <v>1532</v>
      </c>
    </row>
    <row r="386" ht="48" spans="1:16">
      <c r="A386" s="276">
        <v>384</v>
      </c>
      <c r="B386" s="321">
        <v>227</v>
      </c>
      <c r="C386" s="321">
        <v>302</v>
      </c>
      <c r="D386" s="321">
        <v>502</v>
      </c>
      <c r="E386" s="278" t="s">
        <v>280</v>
      </c>
      <c r="F386" s="340" t="s">
        <v>2438</v>
      </c>
      <c r="G386" s="279" t="s">
        <v>2432</v>
      </c>
      <c r="H386" s="279" t="s">
        <v>2432</v>
      </c>
      <c r="I386" s="280">
        <f t="shared" si="7"/>
        <v>6000</v>
      </c>
      <c r="J386" s="280">
        <v>6000</v>
      </c>
      <c r="K386" s="281">
        <v>0</v>
      </c>
      <c r="L386" s="281" t="s">
        <v>1529</v>
      </c>
      <c r="M386" s="340" t="s">
        <v>2439</v>
      </c>
      <c r="N386" s="420" t="s">
        <v>1531</v>
      </c>
      <c r="O386" s="320" t="s">
        <v>2434</v>
      </c>
      <c r="P386" s="277" t="s">
        <v>1532</v>
      </c>
    </row>
    <row r="387" ht="48" spans="1:16">
      <c r="A387" s="276">
        <v>385</v>
      </c>
      <c r="B387" s="321">
        <v>229</v>
      </c>
      <c r="C387" s="321">
        <v>303</v>
      </c>
      <c r="D387" s="321">
        <v>503</v>
      </c>
      <c r="E387" s="278" t="s">
        <v>2440</v>
      </c>
      <c r="F387" s="340" t="s">
        <v>2438</v>
      </c>
      <c r="G387" s="279" t="s">
        <v>2432</v>
      </c>
      <c r="H387" s="279" t="s">
        <v>2432</v>
      </c>
      <c r="I387" s="280">
        <f t="shared" ref="I387:I400" si="8">J387+K387</f>
        <v>2000</v>
      </c>
      <c r="J387" s="280">
        <v>2000</v>
      </c>
      <c r="K387" s="281">
        <v>0</v>
      </c>
      <c r="L387" s="281" t="s">
        <v>1529</v>
      </c>
      <c r="M387" s="340" t="s">
        <v>2439</v>
      </c>
      <c r="N387" s="420" t="s">
        <v>1531</v>
      </c>
      <c r="O387" s="320" t="s">
        <v>2434</v>
      </c>
      <c r="P387" s="277" t="s">
        <v>1532</v>
      </c>
    </row>
    <row r="388" ht="24" spans="1:16">
      <c r="A388" s="276">
        <v>386</v>
      </c>
      <c r="B388" s="321">
        <v>229</v>
      </c>
      <c r="C388" s="321">
        <v>303</v>
      </c>
      <c r="D388" s="321">
        <v>503</v>
      </c>
      <c r="E388" s="278" t="s">
        <v>2441</v>
      </c>
      <c r="F388" s="340" t="s">
        <v>2442</v>
      </c>
      <c r="G388" s="279" t="s">
        <v>2432</v>
      </c>
      <c r="H388" s="279" t="s">
        <v>2432</v>
      </c>
      <c r="I388" s="280">
        <f t="shared" si="8"/>
        <v>7300</v>
      </c>
      <c r="J388" s="421">
        <v>7300</v>
      </c>
      <c r="K388" s="280">
        <v>0</v>
      </c>
      <c r="L388" s="281" t="s">
        <v>1529</v>
      </c>
      <c r="M388" s="340"/>
      <c r="N388" s="420" t="s">
        <v>1531</v>
      </c>
      <c r="O388" s="320" t="s">
        <v>2434</v>
      </c>
      <c r="P388" s="277" t="s">
        <v>1532</v>
      </c>
    </row>
    <row r="389" ht="24" spans="1:16">
      <c r="A389" s="276">
        <v>387</v>
      </c>
      <c r="B389" s="422">
        <v>229</v>
      </c>
      <c r="C389" s="423">
        <v>39999</v>
      </c>
      <c r="D389" s="423">
        <v>51202</v>
      </c>
      <c r="E389" s="320" t="s">
        <v>2443</v>
      </c>
      <c r="F389" s="282" t="s">
        <v>2444</v>
      </c>
      <c r="G389" s="279" t="s">
        <v>2432</v>
      </c>
      <c r="H389" s="279" t="s">
        <v>2432</v>
      </c>
      <c r="I389" s="280">
        <f t="shared" si="8"/>
        <v>140</v>
      </c>
      <c r="J389" s="420">
        <v>140</v>
      </c>
      <c r="K389" s="281">
        <v>0</v>
      </c>
      <c r="L389" s="281" t="s">
        <v>1529</v>
      </c>
      <c r="M389" s="282" t="s">
        <v>2445</v>
      </c>
      <c r="N389" s="420" t="s">
        <v>1531</v>
      </c>
      <c r="O389" s="278" t="s">
        <v>2446</v>
      </c>
      <c r="P389" s="277" t="s">
        <v>1532</v>
      </c>
    </row>
    <row r="390" ht="24" spans="1:16">
      <c r="A390" s="276">
        <v>388</v>
      </c>
      <c r="B390" s="321">
        <v>2130803</v>
      </c>
      <c r="C390" s="321">
        <v>30399</v>
      </c>
      <c r="D390" s="321">
        <v>50999</v>
      </c>
      <c r="E390" s="278" t="s">
        <v>2447</v>
      </c>
      <c r="F390" s="278" t="s">
        <v>1791</v>
      </c>
      <c r="G390" s="278" t="s">
        <v>2448</v>
      </c>
      <c r="H390" s="278" t="s">
        <v>2448</v>
      </c>
      <c r="I390" s="280">
        <f t="shared" si="8"/>
        <v>149</v>
      </c>
      <c r="J390" s="281">
        <v>149</v>
      </c>
      <c r="K390" s="281">
        <v>0</v>
      </c>
      <c r="L390" s="281" t="s">
        <v>1529</v>
      </c>
      <c r="M390" s="278" t="s">
        <v>2449</v>
      </c>
      <c r="N390" s="320" t="s">
        <v>1531</v>
      </c>
      <c r="O390" s="282" t="s">
        <v>1584</v>
      </c>
      <c r="P390" s="277" t="s">
        <v>1532</v>
      </c>
    </row>
    <row r="391" ht="36" spans="1:16">
      <c r="A391" s="276">
        <v>389</v>
      </c>
      <c r="B391" s="321">
        <v>2010601</v>
      </c>
      <c r="C391" s="318">
        <v>302</v>
      </c>
      <c r="D391" s="318">
        <v>502</v>
      </c>
      <c r="E391" s="278" t="s">
        <v>2450</v>
      </c>
      <c r="F391" s="278" t="s">
        <v>2451</v>
      </c>
      <c r="G391" s="279" t="s">
        <v>2432</v>
      </c>
      <c r="H391" s="279" t="s">
        <v>2432</v>
      </c>
      <c r="I391" s="280">
        <f t="shared" si="8"/>
        <v>211</v>
      </c>
      <c r="J391" s="280">
        <v>211</v>
      </c>
      <c r="K391" s="281">
        <v>0</v>
      </c>
      <c r="L391" s="281" t="s">
        <v>1653</v>
      </c>
      <c r="M391" s="278" t="s">
        <v>2452</v>
      </c>
      <c r="N391" s="278" t="s">
        <v>1531</v>
      </c>
      <c r="O391" s="282" t="s">
        <v>2434</v>
      </c>
      <c r="P391" s="277" t="s">
        <v>2077</v>
      </c>
    </row>
    <row r="392" ht="84" spans="1:16">
      <c r="A392" s="276">
        <v>390</v>
      </c>
      <c r="B392" s="321">
        <v>2010601</v>
      </c>
      <c r="C392" s="318">
        <v>302</v>
      </c>
      <c r="D392" s="318">
        <v>502</v>
      </c>
      <c r="E392" s="278" t="s">
        <v>2453</v>
      </c>
      <c r="F392" s="278" t="s">
        <v>2454</v>
      </c>
      <c r="G392" s="279" t="s">
        <v>2432</v>
      </c>
      <c r="H392" s="279" t="s">
        <v>2432</v>
      </c>
      <c r="I392" s="280">
        <f t="shared" si="8"/>
        <v>150</v>
      </c>
      <c r="J392" s="280">
        <v>150</v>
      </c>
      <c r="K392" s="281">
        <v>0</v>
      </c>
      <c r="L392" s="281" t="s">
        <v>1653</v>
      </c>
      <c r="M392" s="278" t="s">
        <v>2455</v>
      </c>
      <c r="N392" s="278" t="s">
        <v>1531</v>
      </c>
      <c r="O392" s="282" t="s">
        <v>2434</v>
      </c>
      <c r="P392" s="277" t="s">
        <v>2077</v>
      </c>
    </row>
    <row r="393" ht="36" spans="1:16">
      <c r="A393" s="276">
        <v>391</v>
      </c>
      <c r="B393" s="321">
        <v>2010601</v>
      </c>
      <c r="C393" s="318">
        <v>302</v>
      </c>
      <c r="D393" s="318">
        <v>502</v>
      </c>
      <c r="E393" s="278" t="s">
        <v>2456</v>
      </c>
      <c r="F393" s="278" t="s">
        <v>2457</v>
      </c>
      <c r="G393" s="279" t="s">
        <v>2432</v>
      </c>
      <c r="H393" s="279" t="s">
        <v>2432</v>
      </c>
      <c r="I393" s="280">
        <f t="shared" si="8"/>
        <v>17</v>
      </c>
      <c r="J393" s="280">
        <v>17</v>
      </c>
      <c r="K393" s="281">
        <v>0</v>
      </c>
      <c r="L393" s="281" t="s">
        <v>1653</v>
      </c>
      <c r="M393" s="278" t="s">
        <v>2458</v>
      </c>
      <c r="N393" s="278" t="s">
        <v>1531</v>
      </c>
      <c r="O393" s="282" t="s">
        <v>2434</v>
      </c>
      <c r="P393" s="277" t="s">
        <v>2077</v>
      </c>
    </row>
    <row r="394" ht="24" spans="1:16">
      <c r="A394" s="276">
        <v>392</v>
      </c>
      <c r="B394" s="321">
        <v>201</v>
      </c>
      <c r="C394" s="410">
        <v>30215</v>
      </c>
      <c r="D394" s="410">
        <v>50202</v>
      </c>
      <c r="E394" s="410" t="s">
        <v>2459</v>
      </c>
      <c r="F394" s="410"/>
      <c r="G394" s="424" t="s">
        <v>2432</v>
      </c>
      <c r="H394" s="424" t="s">
        <v>2432</v>
      </c>
      <c r="I394" s="280">
        <f t="shared" si="8"/>
        <v>100</v>
      </c>
      <c r="J394" s="409">
        <v>100</v>
      </c>
      <c r="K394" s="409">
        <v>0</v>
      </c>
      <c r="L394" s="281" t="s">
        <v>1529</v>
      </c>
      <c r="M394" s="410"/>
      <c r="N394" s="410" t="s">
        <v>1531</v>
      </c>
      <c r="O394" s="425" t="s">
        <v>1899</v>
      </c>
      <c r="P394" s="283" t="s">
        <v>1549</v>
      </c>
    </row>
    <row r="395" ht="24" spans="1:16">
      <c r="A395" s="276">
        <v>393</v>
      </c>
      <c r="B395" s="321">
        <v>201</v>
      </c>
      <c r="C395" s="410">
        <v>31099</v>
      </c>
      <c r="D395" s="410">
        <v>50399</v>
      </c>
      <c r="E395" s="410" t="s">
        <v>2460</v>
      </c>
      <c r="F395" s="410"/>
      <c r="G395" s="424" t="s">
        <v>2432</v>
      </c>
      <c r="H395" s="424" t="s">
        <v>2432</v>
      </c>
      <c r="I395" s="280">
        <f t="shared" si="8"/>
        <v>100</v>
      </c>
      <c r="J395" s="409">
        <v>100</v>
      </c>
      <c r="K395" s="409">
        <v>0</v>
      </c>
      <c r="L395" s="281" t="s">
        <v>1529</v>
      </c>
      <c r="M395" s="410"/>
      <c r="N395" s="410" t="s">
        <v>1531</v>
      </c>
      <c r="O395" s="425" t="s">
        <v>1899</v>
      </c>
      <c r="P395" s="283" t="s">
        <v>1549</v>
      </c>
    </row>
    <row r="396" ht="24" spans="1:16">
      <c r="A396" s="276">
        <v>394</v>
      </c>
      <c r="B396" s="321">
        <v>21305</v>
      </c>
      <c r="C396" s="321">
        <v>302</v>
      </c>
      <c r="D396" s="321">
        <v>502</v>
      </c>
      <c r="E396" s="278" t="s">
        <v>2461</v>
      </c>
      <c r="F396" s="340"/>
      <c r="G396" s="279" t="s">
        <v>2432</v>
      </c>
      <c r="H396" s="279" t="s">
        <v>2462</v>
      </c>
      <c r="I396" s="280">
        <f t="shared" si="8"/>
        <v>80</v>
      </c>
      <c r="J396" s="280">
        <v>80</v>
      </c>
      <c r="K396" s="281">
        <v>0</v>
      </c>
      <c r="L396" s="281" t="s">
        <v>1529</v>
      </c>
      <c r="M396" s="340" t="s">
        <v>2463</v>
      </c>
      <c r="N396" s="420" t="s">
        <v>1531</v>
      </c>
      <c r="O396" s="320" t="s">
        <v>2434</v>
      </c>
      <c r="P396" s="283" t="s">
        <v>1549</v>
      </c>
    </row>
    <row r="397" ht="48" spans="1:16">
      <c r="A397" s="276">
        <v>395</v>
      </c>
      <c r="B397" s="321">
        <v>2010601</v>
      </c>
      <c r="C397" s="318">
        <v>302</v>
      </c>
      <c r="D397" s="318">
        <v>502</v>
      </c>
      <c r="E397" s="278" t="s">
        <v>2464</v>
      </c>
      <c r="F397" s="340" t="s">
        <v>2465</v>
      </c>
      <c r="G397" s="279" t="s">
        <v>2432</v>
      </c>
      <c r="H397" s="279" t="s">
        <v>2432</v>
      </c>
      <c r="I397" s="280">
        <f t="shared" si="8"/>
        <v>100</v>
      </c>
      <c r="J397" s="280">
        <v>100</v>
      </c>
      <c r="K397" s="281">
        <v>0</v>
      </c>
      <c r="L397" s="281" t="s">
        <v>1595</v>
      </c>
      <c r="M397" s="278" t="s">
        <v>2466</v>
      </c>
      <c r="N397" s="278" t="s">
        <v>1531</v>
      </c>
      <c r="O397" s="282" t="s">
        <v>2434</v>
      </c>
      <c r="P397" s="283" t="s">
        <v>1549</v>
      </c>
    </row>
    <row r="398" ht="24" spans="1:16">
      <c r="A398" s="276">
        <v>396</v>
      </c>
      <c r="B398" s="321">
        <v>2320301</v>
      </c>
      <c r="C398" s="321">
        <v>30701</v>
      </c>
      <c r="D398" s="321">
        <v>51101</v>
      </c>
      <c r="E398" s="278" t="s">
        <v>2467</v>
      </c>
      <c r="F398" s="278" t="s">
        <v>2468</v>
      </c>
      <c r="G398" s="278" t="s">
        <v>2448</v>
      </c>
      <c r="H398" s="278" t="s">
        <v>2448</v>
      </c>
      <c r="I398" s="280">
        <f t="shared" si="8"/>
        <v>13700</v>
      </c>
      <c r="J398" s="308">
        <v>13700</v>
      </c>
      <c r="K398" s="280">
        <v>0</v>
      </c>
      <c r="L398" s="281" t="s">
        <v>1529</v>
      </c>
      <c r="M398" s="282" t="s">
        <v>2469</v>
      </c>
      <c r="N398" s="320" t="s">
        <v>1583</v>
      </c>
      <c r="O398" s="282" t="s">
        <v>1584</v>
      </c>
      <c r="P398" s="283" t="s">
        <v>1585</v>
      </c>
    </row>
    <row r="399" ht="24" spans="1:16">
      <c r="A399" s="276">
        <v>397</v>
      </c>
      <c r="B399" s="321">
        <v>2010601</v>
      </c>
      <c r="C399" s="318">
        <v>302</v>
      </c>
      <c r="D399" s="318">
        <v>502</v>
      </c>
      <c r="E399" s="278" t="s">
        <v>2470</v>
      </c>
      <c r="F399" s="278" t="s">
        <v>2471</v>
      </c>
      <c r="G399" s="279" t="s">
        <v>2432</v>
      </c>
      <c r="H399" s="279" t="s">
        <v>2432</v>
      </c>
      <c r="I399" s="280">
        <f t="shared" si="8"/>
        <v>540</v>
      </c>
      <c r="J399" s="280">
        <v>540</v>
      </c>
      <c r="K399" s="281">
        <v>0</v>
      </c>
      <c r="L399" s="281" t="s">
        <v>1595</v>
      </c>
      <c r="M399" s="278" t="s">
        <v>2472</v>
      </c>
      <c r="N399" s="278" t="s">
        <v>1561</v>
      </c>
      <c r="O399" s="282" t="s">
        <v>2434</v>
      </c>
      <c r="P399" s="283" t="s">
        <v>1562</v>
      </c>
    </row>
    <row r="400" ht="48" spans="1:16">
      <c r="A400" s="276">
        <v>398</v>
      </c>
      <c r="B400" s="321">
        <v>2010601</v>
      </c>
      <c r="C400" s="318">
        <v>302</v>
      </c>
      <c r="D400" s="318">
        <v>502</v>
      </c>
      <c r="E400" s="278" t="s">
        <v>2473</v>
      </c>
      <c r="F400" s="278" t="s">
        <v>2474</v>
      </c>
      <c r="G400" s="279" t="s">
        <v>2432</v>
      </c>
      <c r="H400" s="279" t="s">
        <v>2432</v>
      </c>
      <c r="I400" s="280">
        <f t="shared" si="8"/>
        <v>192</v>
      </c>
      <c r="J400" s="280">
        <v>192</v>
      </c>
      <c r="K400" s="280">
        <v>0</v>
      </c>
      <c r="L400" s="281" t="s">
        <v>1529</v>
      </c>
      <c r="M400" s="278"/>
      <c r="N400" s="278" t="s">
        <v>1561</v>
      </c>
      <c r="O400" s="282" t="s">
        <v>2434</v>
      </c>
      <c r="P400" s="283" t="s">
        <v>1562</v>
      </c>
    </row>
    <row r="401" ht="24" spans="1:16">
      <c r="A401" s="276">
        <v>399</v>
      </c>
      <c r="B401" s="321">
        <v>2010601</v>
      </c>
      <c r="C401" s="318">
        <v>302</v>
      </c>
      <c r="D401" s="283">
        <v>502</v>
      </c>
      <c r="E401" s="278" t="s">
        <v>2475</v>
      </c>
      <c r="F401" s="278" t="s">
        <v>2476</v>
      </c>
      <c r="G401" s="279" t="s">
        <v>2432</v>
      </c>
      <c r="H401" s="279" t="s">
        <v>2432</v>
      </c>
      <c r="I401" s="280">
        <f t="shared" ref="I401:I406" si="9">J401+K401</f>
        <v>50</v>
      </c>
      <c r="J401" s="280">
        <v>50</v>
      </c>
      <c r="K401" s="281">
        <v>0</v>
      </c>
      <c r="L401" s="281" t="s">
        <v>1529</v>
      </c>
      <c r="M401" s="278" t="s">
        <v>2477</v>
      </c>
      <c r="N401" s="278" t="s">
        <v>1561</v>
      </c>
      <c r="O401" s="282" t="s">
        <v>2434</v>
      </c>
      <c r="P401" s="283" t="s">
        <v>1562</v>
      </c>
    </row>
    <row r="402" ht="24" spans="1:16">
      <c r="A402" s="276">
        <v>400</v>
      </c>
      <c r="B402" s="277">
        <v>2010399</v>
      </c>
      <c r="C402" s="276">
        <v>30399</v>
      </c>
      <c r="D402" s="276">
        <v>50999</v>
      </c>
      <c r="E402" s="284" t="s">
        <v>2478</v>
      </c>
      <c r="F402" s="278" t="s">
        <v>2479</v>
      </c>
      <c r="G402" s="279" t="s">
        <v>2432</v>
      </c>
      <c r="H402" s="279" t="s">
        <v>2432</v>
      </c>
      <c r="I402" s="280">
        <f t="shared" si="9"/>
        <v>80</v>
      </c>
      <c r="J402" s="282">
        <v>80</v>
      </c>
      <c r="K402" s="281">
        <v>0</v>
      </c>
      <c r="L402" s="281" t="s">
        <v>1529</v>
      </c>
      <c r="M402" s="282" t="s">
        <v>2480</v>
      </c>
      <c r="N402" s="282" t="s">
        <v>1561</v>
      </c>
      <c r="O402" s="282" t="s">
        <v>1453</v>
      </c>
      <c r="P402" s="283" t="s">
        <v>1562</v>
      </c>
    </row>
    <row r="403" ht="36" spans="1:16">
      <c r="A403" s="276">
        <v>401</v>
      </c>
      <c r="B403" s="277">
        <v>2170399</v>
      </c>
      <c r="C403" s="276">
        <v>30299</v>
      </c>
      <c r="D403" s="276">
        <v>50299</v>
      </c>
      <c r="E403" s="278" t="s">
        <v>2481</v>
      </c>
      <c r="F403" s="278" t="s">
        <v>2482</v>
      </c>
      <c r="G403" s="278" t="s">
        <v>2448</v>
      </c>
      <c r="H403" s="278" t="s">
        <v>2448</v>
      </c>
      <c r="I403" s="280">
        <f t="shared" si="9"/>
        <v>60</v>
      </c>
      <c r="J403" s="320">
        <v>60</v>
      </c>
      <c r="K403" s="281">
        <v>0</v>
      </c>
      <c r="L403" s="281" t="s">
        <v>1595</v>
      </c>
      <c r="M403" s="282" t="s">
        <v>2483</v>
      </c>
      <c r="N403" s="320" t="s">
        <v>1561</v>
      </c>
      <c r="O403" s="282" t="s">
        <v>1584</v>
      </c>
      <c r="P403" s="283" t="s">
        <v>1562</v>
      </c>
    </row>
    <row r="404" ht="36" spans="1:16">
      <c r="A404" s="276">
        <v>402</v>
      </c>
      <c r="B404" s="277">
        <v>2010601</v>
      </c>
      <c r="C404" s="276">
        <v>30202</v>
      </c>
      <c r="D404" s="276">
        <v>50201</v>
      </c>
      <c r="E404" s="278" t="s">
        <v>2484</v>
      </c>
      <c r="F404" s="278" t="s">
        <v>2485</v>
      </c>
      <c r="G404" s="279" t="s">
        <v>2432</v>
      </c>
      <c r="H404" s="279" t="s">
        <v>2486</v>
      </c>
      <c r="I404" s="280">
        <f t="shared" si="9"/>
        <v>39</v>
      </c>
      <c r="J404" s="281">
        <v>39</v>
      </c>
      <c r="K404" s="281">
        <v>0</v>
      </c>
      <c r="L404" s="281" t="s">
        <v>1595</v>
      </c>
      <c r="M404" s="282" t="s">
        <v>2487</v>
      </c>
      <c r="N404" s="282" t="s">
        <v>1561</v>
      </c>
      <c r="O404" s="320" t="s">
        <v>2434</v>
      </c>
      <c r="P404" s="283" t="s">
        <v>1562</v>
      </c>
    </row>
    <row r="405" ht="24" spans="1:16">
      <c r="A405" s="276">
        <v>403</v>
      </c>
      <c r="B405" s="309">
        <v>2010601</v>
      </c>
      <c r="C405" s="276">
        <v>302</v>
      </c>
      <c r="D405" s="276">
        <v>502</v>
      </c>
      <c r="E405" s="278" t="s">
        <v>2488</v>
      </c>
      <c r="F405" s="278"/>
      <c r="G405" s="323" t="s">
        <v>2432</v>
      </c>
      <c r="H405" s="279" t="s">
        <v>2489</v>
      </c>
      <c r="I405" s="280">
        <f t="shared" si="9"/>
        <v>450</v>
      </c>
      <c r="J405" s="281">
        <v>450</v>
      </c>
      <c r="K405" s="281">
        <v>0</v>
      </c>
      <c r="L405" s="281" t="s">
        <v>1595</v>
      </c>
      <c r="M405" s="278" t="s">
        <v>2490</v>
      </c>
      <c r="N405" s="278" t="s">
        <v>1531</v>
      </c>
      <c r="O405" s="320" t="s">
        <v>2434</v>
      </c>
      <c r="P405" s="277" t="s">
        <v>1532</v>
      </c>
    </row>
    <row r="406" ht="84" spans="1:16">
      <c r="A406" s="276">
        <v>404</v>
      </c>
      <c r="B406" s="426">
        <v>2010601</v>
      </c>
      <c r="C406" s="426">
        <v>302</v>
      </c>
      <c r="D406" s="426">
        <v>502</v>
      </c>
      <c r="E406" s="427" t="s">
        <v>2491</v>
      </c>
      <c r="F406" s="428" t="s">
        <v>2492</v>
      </c>
      <c r="G406" s="429" t="s">
        <v>2432</v>
      </c>
      <c r="H406" s="430" t="s">
        <v>2489</v>
      </c>
      <c r="I406" s="431">
        <f t="shared" si="9"/>
        <v>20</v>
      </c>
      <c r="J406" s="432">
        <v>20</v>
      </c>
      <c r="K406" s="432">
        <v>0</v>
      </c>
      <c r="L406" s="432" t="s">
        <v>1595</v>
      </c>
      <c r="M406" s="433" t="s">
        <v>2493</v>
      </c>
      <c r="N406" s="434" t="s">
        <v>1561</v>
      </c>
      <c r="O406" s="435" t="s">
        <v>2434</v>
      </c>
      <c r="P406" s="436" t="s">
        <v>1562</v>
      </c>
    </row>
    <row r="407" ht="24" spans="1:16">
      <c r="A407" s="276">
        <v>405</v>
      </c>
      <c r="B407" s="309">
        <v>2010601</v>
      </c>
      <c r="C407" s="276">
        <v>302</v>
      </c>
      <c r="D407" s="276">
        <v>502</v>
      </c>
      <c r="E407" s="278" t="s">
        <v>2494</v>
      </c>
      <c r="F407" s="278"/>
      <c r="G407" s="323" t="s">
        <v>2432</v>
      </c>
      <c r="H407" s="279" t="s">
        <v>2489</v>
      </c>
      <c r="I407" s="280">
        <f t="shared" ref="I407:I471" si="10">J407+K407</f>
        <v>50</v>
      </c>
      <c r="J407" s="281">
        <v>50</v>
      </c>
      <c r="K407" s="281">
        <v>0</v>
      </c>
      <c r="L407" s="281" t="s">
        <v>1595</v>
      </c>
      <c r="M407" s="278"/>
      <c r="N407" s="278" t="s">
        <v>1531</v>
      </c>
      <c r="O407" s="320" t="s">
        <v>2434</v>
      </c>
      <c r="P407" s="277" t="s">
        <v>1532</v>
      </c>
    </row>
    <row r="408" ht="48" spans="1:16">
      <c r="A408" s="276">
        <v>406</v>
      </c>
      <c r="B408" s="309">
        <v>2010601</v>
      </c>
      <c r="C408" s="276">
        <v>302</v>
      </c>
      <c r="D408" s="276">
        <v>505</v>
      </c>
      <c r="E408" s="276" t="s">
        <v>2495</v>
      </c>
      <c r="F408" s="437" t="s">
        <v>2496</v>
      </c>
      <c r="G408" s="323" t="s">
        <v>2432</v>
      </c>
      <c r="H408" s="279" t="s">
        <v>2489</v>
      </c>
      <c r="I408" s="280">
        <f t="shared" si="10"/>
        <v>36</v>
      </c>
      <c r="J408" s="308">
        <v>36</v>
      </c>
      <c r="K408" s="308">
        <v>0</v>
      </c>
      <c r="L408" s="281" t="s">
        <v>1595</v>
      </c>
      <c r="M408" s="282" t="s">
        <v>2497</v>
      </c>
      <c r="N408" s="282" t="s">
        <v>1561</v>
      </c>
      <c r="O408" s="320" t="s">
        <v>2434</v>
      </c>
      <c r="P408" s="283" t="s">
        <v>1562</v>
      </c>
    </row>
    <row r="409" ht="36" spans="1:16">
      <c r="A409" s="276">
        <v>407</v>
      </c>
      <c r="B409" s="309">
        <v>2010601</v>
      </c>
      <c r="C409" s="276">
        <v>302</v>
      </c>
      <c r="D409" s="276">
        <v>505</v>
      </c>
      <c r="E409" s="276" t="s">
        <v>2498</v>
      </c>
      <c r="F409" s="437" t="s">
        <v>2499</v>
      </c>
      <c r="G409" s="323" t="s">
        <v>2432</v>
      </c>
      <c r="H409" s="279" t="s">
        <v>2489</v>
      </c>
      <c r="I409" s="280">
        <f t="shared" si="10"/>
        <v>15</v>
      </c>
      <c r="J409" s="281">
        <v>15</v>
      </c>
      <c r="K409" s="281">
        <v>0</v>
      </c>
      <c r="L409" s="281" t="s">
        <v>1595</v>
      </c>
      <c r="M409" s="282" t="s">
        <v>2500</v>
      </c>
      <c r="N409" s="278" t="s">
        <v>1561</v>
      </c>
      <c r="O409" s="320" t="s">
        <v>2434</v>
      </c>
      <c r="P409" s="283" t="s">
        <v>1562</v>
      </c>
    </row>
    <row r="410" ht="108" spans="1:16">
      <c r="A410" s="276">
        <v>408</v>
      </c>
      <c r="B410" s="277">
        <v>2170399</v>
      </c>
      <c r="C410" s="276">
        <v>31299</v>
      </c>
      <c r="D410" s="276">
        <v>50799</v>
      </c>
      <c r="E410" s="278" t="s">
        <v>2501</v>
      </c>
      <c r="F410" s="278" t="s">
        <v>2502</v>
      </c>
      <c r="G410" s="278" t="s">
        <v>2448</v>
      </c>
      <c r="H410" s="278" t="s">
        <v>2503</v>
      </c>
      <c r="I410" s="280">
        <f t="shared" si="10"/>
        <v>107</v>
      </c>
      <c r="J410" s="320">
        <v>107</v>
      </c>
      <c r="K410" s="281">
        <v>0</v>
      </c>
      <c r="L410" s="281" t="s">
        <v>1529</v>
      </c>
      <c r="M410" s="278" t="s">
        <v>2504</v>
      </c>
      <c r="N410" s="320" t="s">
        <v>1531</v>
      </c>
      <c r="O410" s="282" t="s">
        <v>1584</v>
      </c>
      <c r="P410" s="277" t="s">
        <v>1532</v>
      </c>
    </row>
    <row r="411" ht="36" spans="1:16">
      <c r="A411" s="276">
        <v>409</v>
      </c>
      <c r="B411" s="321">
        <v>201</v>
      </c>
      <c r="C411" s="321">
        <v>301</v>
      </c>
      <c r="D411" s="321">
        <v>501</v>
      </c>
      <c r="E411" s="320" t="s">
        <v>2505</v>
      </c>
      <c r="F411" s="320"/>
      <c r="G411" s="323" t="s">
        <v>2432</v>
      </c>
      <c r="H411" s="323" t="s">
        <v>2506</v>
      </c>
      <c r="I411" s="280" t="s">
        <v>747</v>
      </c>
      <c r="J411" s="280">
        <v>3000</v>
      </c>
      <c r="K411" s="308">
        <v>0</v>
      </c>
      <c r="L411" s="281" t="s">
        <v>1697</v>
      </c>
      <c r="M411" s="282"/>
      <c r="N411" s="420" t="s">
        <v>1531</v>
      </c>
      <c r="O411" s="320" t="s">
        <v>2434</v>
      </c>
      <c r="P411" s="277" t="s">
        <v>1532</v>
      </c>
    </row>
    <row r="412" ht="24" spans="1:16">
      <c r="A412" s="276">
        <v>410</v>
      </c>
      <c r="B412" s="438">
        <v>201</v>
      </c>
      <c r="C412" s="438">
        <v>302</v>
      </c>
      <c r="D412" s="321">
        <v>502</v>
      </c>
      <c r="E412" s="320" t="s">
        <v>2507</v>
      </c>
      <c r="F412" s="320"/>
      <c r="G412" s="323" t="s">
        <v>2432</v>
      </c>
      <c r="H412" s="323" t="s">
        <v>2506</v>
      </c>
      <c r="I412" s="280">
        <f t="shared" si="10"/>
        <v>4672.45</v>
      </c>
      <c r="J412" s="280">
        <v>4672.45</v>
      </c>
      <c r="K412" s="308">
        <v>0</v>
      </c>
      <c r="L412" s="281" t="s">
        <v>1595</v>
      </c>
      <c r="M412" s="282"/>
      <c r="N412" s="420" t="s">
        <v>1531</v>
      </c>
      <c r="O412" s="320" t="s">
        <v>2434</v>
      </c>
      <c r="P412" s="277" t="s">
        <v>1532</v>
      </c>
    </row>
    <row r="413" ht="72" spans="1:16">
      <c r="A413" s="276">
        <v>411</v>
      </c>
      <c r="B413" s="277">
        <v>2010701</v>
      </c>
      <c r="C413" s="309">
        <v>302</v>
      </c>
      <c r="D413" s="309">
        <v>502</v>
      </c>
      <c r="E413" s="278" t="s">
        <v>2508</v>
      </c>
      <c r="F413" s="278"/>
      <c r="G413" s="279" t="s">
        <v>2509</v>
      </c>
      <c r="H413" s="279" t="s">
        <v>2509</v>
      </c>
      <c r="I413" s="280">
        <f t="shared" si="10"/>
        <v>2340</v>
      </c>
      <c r="J413" s="281">
        <v>2340</v>
      </c>
      <c r="K413" s="281">
        <v>0</v>
      </c>
      <c r="L413" s="281" t="s">
        <v>1697</v>
      </c>
      <c r="M413" s="278" t="s">
        <v>2510</v>
      </c>
      <c r="N413" s="278" t="s">
        <v>1531</v>
      </c>
      <c r="O413" s="320" t="s">
        <v>2434</v>
      </c>
      <c r="P413" s="277" t="s">
        <v>1532</v>
      </c>
    </row>
    <row r="414" ht="60" spans="1:16">
      <c r="A414" s="276">
        <v>412</v>
      </c>
      <c r="B414" s="277">
        <v>2010702</v>
      </c>
      <c r="C414" s="309">
        <v>302</v>
      </c>
      <c r="D414" s="309">
        <v>502</v>
      </c>
      <c r="E414" s="278" t="s">
        <v>2511</v>
      </c>
      <c r="F414" s="284"/>
      <c r="G414" s="279" t="s">
        <v>2509</v>
      </c>
      <c r="H414" s="279" t="s">
        <v>2509</v>
      </c>
      <c r="I414" s="280">
        <f t="shared" si="10"/>
        <v>900</v>
      </c>
      <c r="J414" s="281">
        <v>900</v>
      </c>
      <c r="K414" s="281">
        <v>0</v>
      </c>
      <c r="L414" s="281" t="s">
        <v>1595</v>
      </c>
      <c r="M414" s="278" t="s">
        <v>2512</v>
      </c>
      <c r="N414" s="278" t="s">
        <v>1531</v>
      </c>
      <c r="O414" s="320" t="s">
        <v>2434</v>
      </c>
      <c r="P414" s="277" t="s">
        <v>1532</v>
      </c>
    </row>
    <row r="415" ht="60" spans="1:16">
      <c r="A415" s="276">
        <v>413</v>
      </c>
      <c r="B415" s="277">
        <v>2240299</v>
      </c>
      <c r="C415" s="284">
        <v>302</v>
      </c>
      <c r="D415" s="284">
        <v>502</v>
      </c>
      <c r="E415" s="284" t="s">
        <v>2513</v>
      </c>
      <c r="F415" s="284" t="s">
        <v>2514</v>
      </c>
      <c r="G415" s="279" t="s">
        <v>2515</v>
      </c>
      <c r="H415" s="279" t="s">
        <v>2515</v>
      </c>
      <c r="I415" s="280">
        <f t="shared" si="10"/>
        <v>87</v>
      </c>
      <c r="J415" s="284">
        <v>87</v>
      </c>
      <c r="K415" s="327">
        <v>0</v>
      </c>
      <c r="L415" s="281" t="s">
        <v>1595</v>
      </c>
      <c r="M415" s="284" t="s">
        <v>2516</v>
      </c>
      <c r="N415" s="284" t="s">
        <v>1531</v>
      </c>
      <c r="O415" s="282" t="s">
        <v>2446</v>
      </c>
      <c r="P415" s="277" t="s">
        <v>1532</v>
      </c>
    </row>
    <row r="416" ht="24" spans="1:16">
      <c r="A416" s="276">
        <v>414</v>
      </c>
      <c r="B416" s="284">
        <v>2240108</v>
      </c>
      <c r="C416" s="284">
        <v>301</v>
      </c>
      <c r="D416" s="276">
        <v>501</v>
      </c>
      <c r="E416" s="439" t="s">
        <v>2517</v>
      </c>
      <c r="F416" s="440" t="s">
        <v>2518</v>
      </c>
      <c r="G416" s="371" t="s">
        <v>2515</v>
      </c>
      <c r="H416" s="371" t="s">
        <v>2515</v>
      </c>
      <c r="I416" s="280">
        <f t="shared" si="10"/>
        <v>7</v>
      </c>
      <c r="J416" s="284">
        <v>7</v>
      </c>
      <c r="K416" s="327">
        <v>0</v>
      </c>
      <c r="L416" s="281" t="s">
        <v>1529</v>
      </c>
      <c r="M416" s="284" t="s">
        <v>2519</v>
      </c>
      <c r="N416" s="284" t="s">
        <v>1531</v>
      </c>
      <c r="O416" s="282" t="s">
        <v>2446</v>
      </c>
      <c r="P416" s="341" t="s">
        <v>1745</v>
      </c>
    </row>
    <row r="417" ht="24" spans="1:16">
      <c r="A417" s="276">
        <v>415</v>
      </c>
      <c r="B417" s="284">
        <v>2240199</v>
      </c>
      <c r="C417" s="284">
        <v>302</v>
      </c>
      <c r="D417" s="276">
        <v>502</v>
      </c>
      <c r="E417" s="440" t="s">
        <v>2520</v>
      </c>
      <c r="F417" s="440" t="s">
        <v>2521</v>
      </c>
      <c r="G417" s="371" t="s">
        <v>2515</v>
      </c>
      <c r="H417" s="371" t="s">
        <v>2515</v>
      </c>
      <c r="I417" s="280">
        <f t="shared" si="10"/>
        <v>40</v>
      </c>
      <c r="J417" s="284">
        <v>40</v>
      </c>
      <c r="K417" s="327">
        <v>0</v>
      </c>
      <c r="L417" s="281" t="s">
        <v>1595</v>
      </c>
      <c r="M417" s="284" t="s">
        <v>2522</v>
      </c>
      <c r="N417" s="284" t="s">
        <v>1561</v>
      </c>
      <c r="O417" s="282" t="s">
        <v>2446</v>
      </c>
      <c r="P417" s="283" t="s">
        <v>1562</v>
      </c>
    </row>
    <row r="418" ht="48" spans="1:16">
      <c r="A418" s="276">
        <v>416</v>
      </c>
      <c r="B418" s="277">
        <v>2240499</v>
      </c>
      <c r="C418" s="276">
        <v>302</v>
      </c>
      <c r="D418" s="276">
        <v>502</v>
      </c>
      <c r="E418" s="441" t="s">
        <v>2523</v>
      </c>
      <c r="F418" s="284" t="s">
        <v>2524</v>
      </c>
      <c r="G418" s="371" t="s">
        <v>2515</v>
      </c>
      <c r="H418" s="371" t="s">
        <v>2515</v>
      </c>
      <c r="I418" s="280">
        <f t="shared" si="10"/>
        <v>10</v>
      </c>
      <c r="J418" s="282">
        <v>10</v>
      </c>
      <c r="K418" s="308">
        <v>0</v>
      </c>
      <c r="L418" s="281" t="s">
        <v>1529</v>
      </c>
      <c r="M418" s="282" t="s">
        <v>2525</v>
      </c>
      <c r="N418" s="282" t="s">
        <v>1561</v>
      </c>
      <c r="O418" s="282" t="s">
        <v>2446</v>
      </c>
      <c r="P418" s="283" t="s">
        <v>1562</v>
      </c>
    </row>
    <row r="419" ht="36" spans="1:16">
      <c r="A419" s="276">
        <v>417</v>
      </c>
      <c r="B419" s="442">
        <v>2240199</v>
      </c>
      <c r="C419" s="443">
        <v>302</v>
      </c>
      <c r="D419" s="443">
        <v>502</v>
      </c>
      <c r="E419" s="276" t="s">
        <v>2526</v>
      </c>
      <c r="F419" s="278" t="s">
        <v>2527</v>
      </c>
      <c r="G419" s="279" t="s">
        <v>2515</v>
      </c>
      <c r="H419" s="279" t="s">
        <v>2515</v>
      </c>
      <c r="I419" s="280">
        <f t="shared" si="10"/>
        <v>70</v>
      </c>
      <c r="J419" s="284">
        <v>70</v>
      </c>
      <c r="K419" s="444">
        <v>0</v>
      </c>
      <c r="L419" s="281" t="s">
        <v>1529</v>
      </c>
      <c r="M419" s="443" t="s">
        <v>2528</v>
      </c>
      <c r="N419" s="284" t="s">
        <v>1561</v>
      </c>
      <c r="O419" s="282" t="s">
        <v>2446</v>
      </c>
      <c r="P419" s="283" t="s">
        <v>1562</v>
      </c>
    </row>
    <row r="420" ht="180" spans="1:16">
      <c r="A420" s="276">
        <v>418</v>
      </c>
      <c r="B420" s="284">
        <v>2240199</v>
      </c>
      <c r="C420" s="284">
        <v>302</v>
      </c>
      <c r="D420" s="276">
        <v>502</v>
      </c>
      <c r="E420" s="276" t="s">
        <v>2529</v>
      </c>
      <c r="F420" s="439" t="s">
        <v>2530</v>
      </c>
      <c r="G420" s="371" t="s">
        <v>2515</v>
      </c>
      <c r="H420" s="371" t="s">
        <v>2515</v>
      </c>
      <c r="I420" s="280">
        <f t="shared" si="10"/>
        <v>280</v>
      </c>
      <c r="J420" s="284">
        <v>280</v>
      </c>
      <c r="K420" s="327">
        <v>0</v>
      </c>
      <c r="L420" s="281" t="s">
        <v>1529</v>
      </c>
      <c r="M420" s="284" t="s">
        <v>2531</v>
      </c>
      <c r="N420" s="284" t="s">
        <v>1561</v>
      </c>
      <c r="O420" s="282" t="s">
        <v>2446</v>
      </c>
      <c r="P420" s="283" t="s">
        <v>1562</v>
      </c>
    </row>
    <row r="421" ht="24" spans="1:16">
      <c r="A421" s="276">
        <v>419</v>
      </c>
      <c r="B421" s="309">
        <v>2150199</v>
      </c>
      <c r="C421" s="276">
        <v>30299</v>
      </c>
      <c r="D421" s="276">
        <v>50202</v>
      </c>
      <c r="E421" s="278" t="s">
        <v>2532</v>
      </c>
      <c r="F421" s="278" t="s">
        <v>2533</v>
      </c>
      <c r="G421" s="279" t="s">
        <v>2515</v>
      </c>
      <c r="H421" s="279" t="s">
        <v>2534</v>
      </c>
      <c r="I421" s="280">
        <f t="shared" si="10"/>
        <v>188</v>
      </c>
      <c r="J421" s="282">
        <v>188</v>
      </c>
      <c r="K421" s="308">
        <v>0</v>
      </c>
      <c r="L421" s="281" t="s">
        <v>1529</v>
      </c>
      <c r="M421" s="282" t="s">
        <v>2535</v>
      </c>
      <c r="N421" s="282" t="s">
        <v>1531</v>
      </c>
      <c r="O421" s="282" t="s">
        <v>2446</v>
      </c>
      <c r="P421" s="341" t="s">
        <v>1745</v>
      </c>
    </row>
    <row r="422" ht="36" spans="1:16">
      <c r="A422" s="276">
        <v>420</v>
      </c>
      <c r="B422" s="284">
        <v>2080801</v>
      </c>
      <c r="C422" s="284">
        <v>30305</v>
      </c>
      <c r="D422" s="284">
        <v>50901</v>
      </c>
      <c r="E422" s="309" t="s">
        <v>2536</v>
      </c>
      <c r="F422" s="309" t="s">
        <v>1348</v>
      </c>
      <c r="G422" s="279" t="s">
        <v>2515</v>
      </c>
      <c r="H422" s="279" t="s">
        <v>2534</v>
      </c>
      <c r="I422" s="280">
        <f t="shared" si="10"/>
        <v>65</v>
      </c>
      <c r="J422" s="283">
        <v>65</v>
      </c>
      <c r="K422" s="281">
        <v>0</v>
      </c>
      <c r="L422" s="281" t="s">
        <v>1529</v>
      </c>
      <c r="M422" s="278" t="s">
        <v>2537</v>
      </c>
      <c r="N422" s="282" t="s">
        <v>1531</v>
      </c>
      <c r="O422" s="282" t="s">
        <v>2446</v>
      </c>
      <c r="P422" s="341" t="s">
        <v>1745</v>
      </c>
    </row>
    <row r="423" ht="24" spans="1:16">
      <c r="A423" s="276">
        <v>421</v>
      </c>
      <c r="B423" s="309">
        <v>2150199</v>
      </c>
      <c r="C423" s="276">
        <v>30101</v>
      </c>
      <c r="D423" s="276">
        <v>50101</v>
      </c>
      <c r="E423" s="278" t="s">
        <v>2538</v>
      </c>
      <c r="F423" s="278" t="s">
        <v>1348</v>
      </c>
      <c r="G423" s="279" t="s">
        <v>2515</v>
      </c>
      <c r="H423" s="279" t="s">
        <v>2534</v>
      </c>
      <c r="I423" s="280">
        <f t="shared" si="10"/>
        <v>0.8</v>
      </c>
      <c r="J423" s="278">
        <v>0.8</v>
      </c>
      <c r="K423" s="281">
        <v>0</v>
      </c>
      <c r="L423" s="281" t="s">
        <v>1697</v>
      </c>
      <c r="M423" s="278" t="s">
        <v>2539</v>
      </c>
      <c r="N423" s="278" t="s">
        <v>1561</v>
      </c>
      <c r="O423" s="282" t="s">
        <v>2446</v>
      </c>
      <c r="P423" s="341" t="s">
        <v>1745</v>
      </c>
    </row>
    <row r="424" ht="36" spans="1:16">
      <c r="A424" s="276">
        <v>422</v>
      </c>
      <c r="B424" s="277">
        <v>2150317</v>
      </c>
      <c r="C424" s="276">
        <v>31299</v>
      </c>
      <c r="D424" s="276">
        <v>50799</v>
      </c>
      <c r="E424" s="284" t="s">
        <v>2540</v>
      </c>
      <c r="F424" s="284" t="s">
        <v>2541</v>
      </c>
      <c r="G424" s="279" t="s">
        <v>2542</v>
      </c>
      <c r="H424" s="279" t="s">
        <v>2542</v>
      </c>
      <c r="I424" s="280">
        <f t="shared" si="10"/>
        <v>2000</v>
      </c>
      <c r="J424" s="282">
        <v>2000</v>
      </c>
      <c r="K424" s="308">
        <v>0</v>
      </c>
      <c r="L424" s="281" t="s">
        <v>1529</v>
      </c>
      <c r="M424" s="282"/>
      <c r="N424" s="282" t="s">
        <v>1531</v>
      </c>
      <c r="O424" s="282" t="s">
        <v>2446</v>
      </c>
      <c r="P424" s="277" t="s">
        <v>1532</v>
      </c>
    </row>
    <row r="425" ht="36" spans="1:16">
      <c r="A425" s="276">
        <v>423</v>
      </c>
      <c r="B425" s="277">
        <v>2150517</v>
      </c>
      <c r="C425" s="276">
        <v>30999</v>
      </c>
      <c r="D425" s="276">
        <v>50499</v>
      </c>
      <c r="E425" s="278" t="s">
        <v>2543</v>
      </c>
      <c r="F425" s="278" t="s">
        <v>2544</v>
      </c>
      <c r="G425" s="279" t="s">
        <v>2542</v>
      </c>
      <c r="H425" s="278" t="s">
        <v>2545</v>
      </c>
      <c r="I425" s="280">
        <f t="shared" si="10"/>
        <v>4756</v>
      </c>
      <c r="J425" s="281">
        <v>4756</v>
      </c>
      <c r="K425" s="280">
        <v>0</v>
      </c>
      <c r="L425" s="281" t="s">
        <v>1529</v>
      </c>
      <c r="M425" s="282" t="s">
        <v>1582</v>
      </c>
      <c r="N425" s="320" t="s">
        <v>1583</v>
      </c>
      <c r="O425" s="282" t="s">
        <v>1584</v>
      </c>
      <c r="P425" s="283" t="s">
        <v>1585</v>
      </c>
    </row>
    <row r="426" ht="48" spans="1:16">
      <c r="A426" s="276">
        <v>424</v>
      </c>
      <c r="B426" s="277">
        <v>2150317</v>
      </c>
      <c r="C426" s="276">
        <v>30227</v>
      </c>
      <c r="D426" s="276">
        <v>50205</v>
      </c>
      <c r="E426" s="278" t="s">
        <v>2546</v>
      </c>
      <c r="F426" s="278" t="s">
        <v>2547</v>
      </c>
      <c r="G426" s="279" t="s">
        <v>2542</v>
      </c>
      <c r="H426" s="279" t="s">
        <v>2542</v>
      </c>
      <c r="I426" s="280">
        <f t="shared" si="10"/>
        <v>102</v>
      </c>
      <c r="J426" s="278">
        <v>102</v>
      </c>
      <c r="K426" s="281">
        <v>0</v>
      </c>
      <c r="L426" s="281" t="s">
        <v>1529</v>
      </c>
      <c r="M426" s="278" t="s">
        <v>2548</v>
      </c>
      <c r="N426" s="278" t="s">
        <v>1561</v>
      </c>
      <c r="O426" s="278" t="s">
        <v>2446</v>
      </c>
      <c r="P426" s="283" t="s">
        <v>1562</v>
      </c>
    </row>
    <row r="427" ht="120" spans="1:16">
      <c r="A427" s="276">
        <v>425</v>
      </c>
      <c r="B427" s="445">
        <v>2011308</v>
      </c>
      <c r="C427" s="445">
        <v>302</v>
      </c>
      <c r="D427" s="445">
        <v>507</v>
      </c>
      <c r="E427" s="284" t="s">
        <v>2549</v>
      </c>
      <c r="F427" s="284" t="s">
        <v>2550</v>
      </c>
      <c r="G427" s="279" t="s">
        <v>2551</v>
      </c>
      <c r="H427" s="279" t="s">
        <v>2551</v>
      </c>
      <c r="I427" s="280">
        <f t="shared" si="10"/>
        <v>500</v>
      </c>
      <c r="J427" s="284">
        <v>500</v>
      </c>
      <c r="K427" s="327">
        <v>0</v>
      </c>
      <c r="L427" s="281" t="s">
        <v>1529</v>
      </c>
      <c r="M427" s="284"/>
      <c r="N427" s="284" t="s">
        <v>1531</v>
      </c>
      <c r="O427" s="282" t="s">
        <v>2446</v>
      </c>
      <c r="P427" s="277" t="s">
        <v>1532</v>
      </c>
    </row>
    <row r="428" ht="60" spans="1:16">
      <c r="A428" s="276">
        <v>426</v>
      </c>
      <c r="B428" s="277">
        <v>2160201</v>
      </c>
      <c r="C428" s="276">
        <v>30302</v>
      </c>
      <c r="D428" s="276">
        <v>505</v>
      </c>
      <c r="E428" s="278" t="s">
        <v>2552</v>
      </c>
      <c r="F428" s="278" t="s">
        <v>2553</v>
      </c>
      <c r="G428" s="279" t="s">
        <v>2551</v>
      </c>
      <c r="H428" s="279" t="s">
        <v>2554</v>
      </c>
      <c r="I428" s="280">
        <f t="shared" si="10"/>
        <v>281.13</v>
      </c>
      <c r="J428" s="320">
        <v>281.13</v>
      </c>
      <c r="K428" s="280">
        <v>0</v>
      </c>
      <c r="L428" s="281" t="s">
        <v>1529</v>
      </c>
      <c r="M428" s="320"/>
      <c r="N428" s="320" t="s">
        <v>1531</v>
      </c>
      <c r="O428" s="320" t="s">
        <v>2446</v>
      </c>
      <c r="P428" s="277" t="s">
        <v>1532</v>
      </c>
    </row>
    <row r="429" ht="36" spans="1:16">
      <c r="A429" s="276">
        <v>427</v>
      </c>
      <c r="B429" s="277">
        <v>2240201</v>
      </c>
      <c r="C429" s="276">
        <v>30201</v>
      </c>
      <c r="D429" s="276">
        <v>50201</v>
      </c>
      <c r="E429" s="278" t="s">
        <v>2555</v>
      </c>
      <c r="F429" s="278" t="s">
        <v>2556</v>
      </c>
      <c r="G429" s="323" t="s">
        <v>2557</v>
      </c>
      <c r="H429" s="323" t="s">
        <v>2557</v>
      </c>
      <c r="I429" s="280">
        <f t="shared" si="10"/>
        <v>388</v>
      </c>
      <c r="J429" s="278">
        <v>388</v>
      </c>
      <c r="K429" s="281">
        <v>0</v>
      </c>
      <c r="L429" s="281" t="s">
        <v>1529</v>
      </c>
      <c r="M429" s="278"/>
      <c r="N429" s="278" t="s">
        <v>1531</v>
      </c>
      <c r="O429" s="320" t="s">
        <v>2446</v>
      </c>
      <c r="P429" s="277" t="s">
        <v>1532</v>
      </c>
    </row>
    <row r="430" ht="24" spans="1:16">
      <c r="A430" s="276">
        <v>428</v>
      </c>
      <c r="B430" s="277">
        <v>2010499</v>
      </c>
      <c r="C430" s="276">
        <v>30299</v>
      </c>
      <c r="D430" s="276">
        <v>50299</v>
      </c>
      <c r="E430" s="284" t="s">
        <v>2558</v>
      </c>
      <c r="F430" s="309" t="s">
        <v>2559</v>
      </c>
      <c r="G430" s="385" t="s">
        <v>2560</v>
      </c>
      <c r="H430" s="385" t="s">
        <v>2560</v>
      </c>
      <c r="I430" s="280">
        <f t="shared" si="10"/>
        <v>2000</v>
      </c>
      <c r="J430" s="282">
        <v>2000</v>
      </c>
      <c r="K430" s="281">
        <v>0</v>
      </c>
      <c r="L430" s="281" t="s">
        <v>1653</v>
      </c>
      <c r="M430" s="282"/>
      <c r="N430" s="282" t="s">
        <v>1531</v>
      </c>
      <c r="O430" s="282" t="s">
        <v>1517</v>
      </c>
      <c r="P430" s="277" t="s">
        <v>1532</v>
      </c>
    </row>
    <row r="431" ht="24" spans="1:16">
      <c r="A431" s="276">
        <v>429</v>
      </c>
      <c r="B431" s="277">
        <v>2220112</v>
      </c>
      <c r="C431" s="276">
        <v>30701</v>
      </c>
      <c r="D431" s="276">
        <v>51101</v>
      </c>
      <c r="E431" s="284" t="s">
        <v>2561</v>
      </c>
      <c r="F431" s="284" t="s">
        <v>2562</v>
      </c>
      <c r="G431" s="385" t="s">
        <v>2560</v>
      </c>
      <c r="H431" s="385" t="s">
        <v>2560</v>
      </c>
      <c r="I431" s="280">
        <f t="shared" si="10"/>
        <v>157.08</v>
      </c>
      <c r="J431" s="282">
        <v>157.08</v>
      </c>
      <c r="K431" s="281">
        <v>0</v>
      </c>
      <c r="L431" s="281" t="s">
        <v>1653</v>
      </c>
      <c r="M431" s="282"/>
      <c r="N431" s="282" t="s">
        <v>1531</v>
      </c>
      <c r="O431" s="282" t="s">
        <v>1517</v>
      </c>
      <c r="P431" s="277" t="s">
        <v>1532</v>
      </c>
    </row>
    <row r="432" ht="60" spans="1:16">
      <c r="A432" s="276">
        <v>430</v>
      </c>
      <c r="B432" s="277">
        <v>2220121</v>
      </c>
      <c r="C432" s="276">
        <v>31299</v>
      </c>
      <c r="D432" s="276">
        <v>50799</v>
      </c>
      <c r="E432" s="284" t="s">
        <v>2563</v>
      </c>
      <c r="F432" s="284" t="s">
        <v>2564</v>
      </c>
      <c r="G432" s="385" t="s">
        <v>2560</v>
      </c>
      <c r="H432" s="385" t="s">
        <v>2560</v>
      </c>
      <c r="I432" s="280">
        <f t="shared" si="10"/>
        <v>52.8</v>
      </c>
      <c r="J432" s="282">
        <v>52.8</v>
      </c>
      <c r="K432" s="281">
        <v>0</v>
      </c>
      <c r="L432" s="281" t="s">
        <v>1653</v>
      </c>
      <c r="M432" s="282"/>
      <c r="N432" s="282" t="s">
        <v>1531</v>
      </c>
      <c r="O432" s="282" t="s">
        <v>1517</v>
      </c>
      <c r="P432" s="277" t="s">
        <v>1532</v>
      </c>
    </row>
    <row r="433" ht="84" spans="1:16">
      <c r="A433" s="276">
        <v>431</v>
      </c>
      <c r="B433" s="277">
        <v>2010406</v>
      </c>
      <c r="C433" s="276">
        <v>30299</v>
      </c>
      <c r="D433" s="276">
        <v>50299</v>
      </c>
      <c r="E433" s="284" t="s">
        <v>2565</v>
      </c>
      <c r="F433" s="284" t="s">
        <v>2566</v>
      </c>
      <c r="G433" s="385" t="s">
        <v>2560</v>
      </c>
      <c r="H433" s="385" t="s">
        <v>2560</v>
      </c>
      <c r="I433" s="280">
        <f t="shared" si="10"/>
        <v>53</v>
      </c>
      <c r="J433" s="282">
        <v>53</v>
      </c>
      <c r="K433" s="281">
        <v>0</v>
      </c>
      <c r="L433" s="281" t="s">
        <v>1529</v>
      </c>
      <c r="M433" s="282"/>
      <c r="N433" s="282" t="s">
        <v>1561</v>
      </c>
      <c r="O433" s="282" t="s">
        <v>1517</v>
      </c>
      <c r="P433" s="283" t="s">
        <v>1562</v>
      </c>
    </row>
    <row r="434" ht="132" spans="1:16">
      <c r="A434" s="276">
        <v>432</v>
      </c>
      <c r="B434" s="277">
        <v>2220401</v>
      </c>
      <c r="C434" s="276">
        <v>31299</v>
      </c>
      <c r="D434" s="276">
        <v>50799</v>
      </c>
      <c r="E434" s="284" t="s">
        <v>2567</v>
      </c>
      <c r="F434" s="284" t="s">
        <v>2568</v>
      </c>
      <c r="G434" s="279" t="s">
        <v>2560</v>
      </c>
      <c r="H434" s="279" t="s">
        <v>2569</v>
      </c>
      <c r="I434" s="280">
        <f t="shared" si="10"/>
        <v>190.83</v>
      </c>
      <c r="J434" s="278">
        <v>190.83</v>
      </c>
      <c r="K434" s="281">
        <v>0</v>
      </c>
      <c r="L434" s="281" t="s">
        <v>1653</v>
      </c>
      <c r="M434" s="282" t="s">
        <v>2570</v>
      </c>
      <c r="N434" s="278" t="s">
        <v>1531</v>
      </c>
      <c r="O434" s="282" t="s">
        <v>1517</v>
      </c>
      <c r="P434" s="277" t="s">
        <v>1532</v>
      </c>
    </row>
    <row r="435" ht="132" spans="1:16">
      <c r="A435" s="276">
        <v>433</v>
      </c>
      <c r="B435" s="277">
        <v>2220402</v>
      </c>
      <c r="C435" s="276">
        <v>31299</v>
      </c>
      <c r="D435" s="276">
        <v>50799</v>
      </c>
      <c r="E435" s="278" t="s">
        <v>2571</v>
      </c>
      <c r="F435" s="278" t="s">
        <v>2572</v>
      </c>
      <c r="G435" s="279" t="s">
        <v>2560</v>
      </c>
      <c r="H435" s="279" t="s">
        <v>2569</v>
      </c>
      <c r="I435" s="280">
        <f t="shared" si="10"/>
        <v>44.51</v>
      </c>
      <c r="J435" s="278">
        <v>44.51</v>
      </c>
      <c r="K435" s="281">
        <v>0</v>
      </c>
      <c r="L435" s="281" t="s">
        <v>1653</v>
      </c>
      <c r="M435" s="282" t="s">
        <v>2573</v>
      </c>
      <c r="N435" s="278" t="s">
        <v>1531</v>
      </c>
      <c r="O435" s="282" t="s">
        <v>1517</v>
      </c>
      <c r="P435" s="277" t="s">
        <v>1532</v>
      </c>
    </row>
    <row r="436" ht="108" spans="1:16">
      <c r="A436" s="276">
        <v>434</v>
      </c>
      <c r="B436" s="277">
        <v>2130599</v>
      </c>
      <c r="C436" s="276">
        <v>30299</v>
      </c>
      <c r="D436" s="276">
        <v>50299</v>
      </c>
      <c r="E436" s="278" t="s">
        <v>2574</v>
      </c>
      <c r="F436" s="278" t="s">
        <v>2575</v>
      </c>
      <c r="G436" s="279" t="s">
        <v>2560</v>
      </c>
      <c r="H436" s="279" t="s">
        <v>2576</v>
      </c>
      <c r="I436" s="280">
        <f t="shared" si="10"/>
        <v>25</v>
      </c>
      <c r="J436" s="284">
        <v>25</v>
      </c>
      <c r="K436" s="327">
        <v>0</v>
      </c>
      <c r="L436" s="281" t="s">
        <v>1595</v>
      </c>
      <c r="M436" s="284" t="s">
        <v>2577</v>
      </c>
      <c r="N436" s="284" t="s">
        <v>1561</v>
      </c>
      <c r="O436" s="282" t="s">
        <v>1517</v>
      </c>
      <c r="P436" s="283" t="s">
        <v>1562</v>
      </c>
    </row>
    <row r="437" ht="24" spans="1:16">
      <c r="A437" s="276">
        <v>435</v>
      </c>
      <c r="B437" s="284">
        <v>2130504</v>
      </c>
      <c r="C437" s="284">
        <v>30999</v>
      </c>
      <c r="D437" s="284">
        <v>50499</v>
      </c>
      <c r="E437" s="320" t="s">
        <v>2578</v>
      </c>
      <c r="F437" s="320" t="s">
        <v>1580</v>
      </c>
      <c r="G437" s="279" t="s">
        <v>2560</v>
      </c>
      <c r="H437" s="276" t="s">
        <v>1581</v>
      </c>
      <c r="I437" s="280">
        <f t="shared" si="10"/>
        <v>311.8</v>
      </c>
      <c r="J437" s="280">
        <v>311.8</v>
      </c>
      <c r="K437" s="280">
        <v>0</v>
      </c>
      <c r="L437" s="281" t="s">
        <v>1529</v>
      </c>
      <c r="M437" s="282" t="s">
        <v>1582</v>
      </c>
      <c r="N437" s="320" t="s">
        <v>1583</v>
      </c>
      <c r="O437" s="282" t="s">
        <v>1584</v>
      </c>
      <c r="P437" s="283" t="s">
        <v>1585</v>
      </c>
    </row>
    <row r="438" ht="60" spans="1:16">
      <c r="A438" s="276">
        <v>436</v>
      </c>
      <c r="B438" s="446" t="s">
        <v>2579</v>
      </c>
      <c r="C438" s="282" t="s">
        <v>1619</v>
      </c>
      <c r="D438" s="282" t="s">
        <v>2580</v>
      </c>
      <c r="E438" s="369" t="s">
        <v>2581</v>
      </c>
      <c r="F438" s="447"/>
      <c r="G438" s="279" t="s">
        <v>2582</v>
      </c>
      <c r="H438" s="279" t="s">
        <v>2582</v>
      </c>
      <c r="I438" s="280">
        <f t="shared" si="10"/>
        <v>204</v>
      </c>
      <c r="J438" s="320">
        <v>204</v>
      </c>
      <c r="K438" s="308">
        <v>0</v>
      </c>
      <c r="L438" s="281" t="s">
        <v>1529</v>
      </c>
      <c r="M438" s="447" t="s">
        <v>2583</v>
      </c>
      <c r="N438" s="320" t="s">
        <v>1531</v>
      </c>
      <c r="O438" s="320" t="s">
        <v>1517</v>
      </c>
      <c r="P438" s="277" t="s">
        <v>1532</v>
      </c>
    </row>
    <row r="439" ht="48" spans="1:16">
      <c r="A439" s="276">
        <v>437</v>
      </c>
      <c r="B439" s="289" t="s">
        <v>2579</v>
      </c>
      <c r="C439" s="282" t="s">
        <v>2584</v>
      </c>
      <c r="D439" s="282" t="s">
        <v>2585</v>
      </c>
      <c r="E439" s="326" t="s">
        <v>2586</v>
      </c>
      <c r="F439" s="326" t="s">
        <v>2587</v>
      </c>
      <c r="G439" s="279" t="s">
        <v>2582</v>
      </c>
      <c r="H439" s="279" t="s">
        <v>2582</v>
      </c>
      <c r="I439" s="280">
        <f t="shared" si="10"/>
        <v>8.19</v>
      </c>
      <c r="J439" s="326">
        <v>8.19</v>
      </c>
      <c r="K439" s="448">
        <v>0</v>
      </c>
      <c r="L439" s="281" t="s">
        <v>1540</v>
      </c>
      <c r="M439" s="326" t="s">
        <v>2588</v>
      </c>
      <c r="N439" s="326" t="s">
        <v>1531</v>
      </c>
      <c r="O439" s="320" t="s">
        <v>1517</v>
      </c>
      <c r="P439" s="309" t="s">
        <v>1542</v>
      </c>
    </row>
    <row r="440" ht="48" spans="1:16">
      <c r="A440" s="276">
        <v>438</v>
      </c>
      <c r="B440" s="309">
        <v>2120399</v>
      </c>
      <c r="C440" s="309">
        <v>30201</v>
      </c>
      <c r="D440" s="309">
        <v>502</v>
      </c>
      <c r="E440" s="309" t="s">
        <v>2589</v>
      </c>
      <c r="F440" s="309" t="s">
        <v>2590</v>
      </c>
      <c r="G440" s="323" t="s">
        <v>2582</v>
      </c>
      <c r="H440" s="323" t="s">
        <v>2582</v>
      </c>
      <c r="I440" s="280">
        <f t="shared" si="10"/>
        <v>150</v>
      </c>
      <c r="J440" s="320">
        <v>150</v>
      </c>
      <c r="K440" s="308">
        <v>0</v>
      </c>
      <c r="L440" s="281" t="s">
        <v>1529</v>
      </c>
      <c r="M440" s="309" t="s">
        <v>2591</v>
      </c>
      <c r="N440" s="320" t="s">
        <v>1531</v>
      </c>
      <c r="O440" s="320" t="s">
        <v>1517</v>
      </c>
      <c r="P440" s="283" t="s">
        <v>2077</v>
      </c>
    </row>
    <row r="441" ht="144" spans="1:16">
      <c r="A441" s="276">
        <v>439</v>
      </c>
      <c r="B441" s="289" t="s">
        <v>2579</v>
      </c>
      <c r="C441" s="282" t="s">
        <v>1619</v>
      </c>
      <c r="D441" s="282" t="s">
        <v>2580</v>
      </c>
      <c r="E441" s="320" t="s">
        <v>2592</v>
      </c>
      <c r="F441" s="320" t="s">
        <v>2593</v>
      </c>
      <c r="G441" s="323" t="s">
        <v>2582</v>
      </c>
      <c r="H441" s="323" t="s">
        <v>2582</v>
      </c>
      <c r="I441" s="280">
        <f t="shared" si="10"/>
        <v>3000</v>
      </c>
      <c r="J441" s="320">
        <v>3000</v>
      </c>
      <c r="K441" s="308">
        <v>0</v>
      </c>
      <c r="L441" s="281" t="s">
        <v>1529</v>
      </c>
      <c r="M441" s="320" t="s">
        <v>2594</v>
      </c>
      <c r="N441" s="320" t="s">
        <v>1531</v>
      </c>
      <c r="O441" s="320" t="s">
        <v>1517</v>
      </c>
      <c r="P441" s="283" t="s">
        <v>1549</v>
      </c>
    </row>
    <row r="442" ht="24" spans="1:16">
      <c r="A442" s="276">
        <v>440</v>
      </c>
      <c r="B442" s="289" t="s">
        <v>2579</v>
      </c>
      <c r="C442" s="282" t="s">
        <v>2584</v>
      </c>
      <c r="D442" s="309">
        <v>503</v>
      </c>
      <c r="E442" s="326" t="s">
        <v>2595</v>
      </c>
      <c r="F442" s="326" t="s">
        <v>2596</v>
      </c>
      <c r="G442" s="279" t="s">
        <v>2582</v>
      </c>
      <c r="H442" s="279" t="s">
        <v>2582</v>
      </c>
      <c r="I442" s="280">
        <f t="shared" si="10"/>
        <v>99.6</v>
      </c>
      <c r="J442" s="326">
        <v>99.6</v>
      </c>
      <c r="K442" s="448">
        <v>0</v>
      </c>
      <c r="L442" s="281" t="s">
        <v>1529</v>
      </c>
      <c r="M442" s="326" t="s">
        <v>2597</v>
      </c>
      <c r="N442" s="326" t="s">
        <v>1531</v>
      </c>
      <c r="O442" s="320" t="s">
        <v>1517</v>
      </c>
      <c r="P442" s="283" t="s">
        <v>1549</v>
      </c>
    </row>
    <row r="443" ht="24" spans="1:16">
      <c r="A443" s="276">
        <v>441</v>
      </c>
      <c r="B443" s="289" t="s">
        <v>2579</v>
      </c>
      <c r="C443" s="282" t="s">
        <v>2584</v>
      </c>
      <c r="D443" s="282" t="s">
        <v>2580</v>
      </c>
      <c r="E443" s="320" t="s">
        <v>2598</v>
      </c>
      <c r="F443" s="320" t="s">
        <v>2599</v>
      </c>
      <c r="G443" s="279" t="s">
        <v>2582</v>
      </c>
      <c r="H443" s="279" t="s">
        <v>2582</v>
      </c>
      <c r="I443" s="280">
        <f t="shared" si="10"/>
        <v>50</v>
      </c>
      <c r="J443" s="320">
        <v>50</v>
      </c>
      <c r="K443" s="308">
        <v>0</v>
      </c>
      <c r="L443" s="281" t="s">
        <v>1529</v>
      </c>
      <c r="M443" s="320" t="s">
        <v>2599</v>
      </c>
      <c r="N443" s="320" t="s">
        <v>1531</v>
      </c>
      <c r="O443" s="320" t="s">
        <v>1517</v>
      </c>
      <c r="P443" s="309" t="s">
        <v>1549</v>
      </c>
    </row>
    <row r="444" ht="48" spans="1:16">
      <c r="A444" s="276">
        <v>442</v>
      </c>
      <c r="B444" s="321">
        <v>2120399</v>
      </c>
      <c r="C444" s="449">
        <v>30201</v>
      </c>
      <c r="D444" s="449">
        <v>502</v>
      </c>
      <c r="E444" s="320" t="s">
        <v>2600</v>
      </c>
      <c r="F444" s="320" t="s">
        <v>2601</v>
      </c>
      <c r="G444" s="450" t="s">
        <v>2582</v>
      </c>
      <c r="H444" s="450" t="s">
        <v>2582</v>
      </c>
      <c r="I444" s="280">
        <f t="shared" si="10"/>
        <v>10</v>
      </c>
      <c r="J444" s="320">
        <v>10</v>
      </c>
      <c r="K444" s="308">
        <v>0</v>
      </c>
      <c r="L444" s="281" t="s">
        <v>1595</v>
      </c>
      <c r="M444" s="320" t="s">
        <v>2602</v>
      </c>
      <c r="N444" s="320" t="s">
        <v>1561</v>
      </c>
      <c r="O444" s="320" t="s">
        <v>1517</v>
      </c>
      <c r="P444" s="283" t="s">
        <v>1562</v>
      </c>
    </row>
    <row r="445" ht="24" spans="1:16">
      <c r="A445" s="276">
        <v>443</v>
      </c>
      <c r="B445" s="321">
        <v>2120399</v>
      </c>
      <c r="C445" s="449">
        <v>30201</v>
      </c>
      <c r="D445" s="449">
        <v>502</v>
      </c>
      <c r="E445" s="320" t="s">
        <v>2603</v>
      </c>
      <c r="F445" s="320" t="s">
        <v>2604</v>
      </c>
      <c r="G445" s="450" t="s">
        <v>2582</v>
      </c>
      <c r="H445" s="450" t="s">
        <v>2582</v>
      </c>
      <c r="I445" s="280">
        <f t="shared" si="10"/>
        <v>50</v>
      </c>
      <c r="J445" s="284">
        <v>50</v>
      </c>
      <c r="K445" s="280">
        <v>0</v>
      </c>
      <c r="L445" s="281" t="s">
        <v>1529</v>
      </c>
      <c r="M445" s="284" t="s">
        <v>2605</v>
      </c>
      <c r="N445" s="284" t="s">
        <v>1561</v>
      </c>
      <c r="O445" s="320" t="s">
        <v>1517</v>
      </c>
      <c r="P445" s="283" t="s">
        <v>1562</v>
      </c>
    </row>
    <row r="446" ht="60" spans="1:16">
      <c r="A446" s="276">
        <v>444</v>
      </c>
      <c r="B446" s="321">
        <v>2120399</v>
      </c>
      <c r="C446" s="449">
        <v>30201</v>
      </c>
      <c r="D446" s="449">
        <v>502</v>
      </c>
      <c r="E446" s="320" t="s">
        <v>2606</v>
      </c>
      <c r="F446" s="320" t="s">
        <v>2607</v>
      </c>
      <c r="G446" s="450" t="s">
        <v>2582</v>
      </c>
      <c r="H446" s="450" t="s">
        <v>2582</v>
      </c>
      <c r="I446" s="280">
        <f t="shared" si="10"/>
        <v>50</v>
      </c>
      <c r="J446" s="320">
        <v>50</v>
      </c>
      <c r="K446" s="308">
        <v>0</v>
      </c>
      <c r="L446" s="281" t="s">
        <v>1595</v>
      </c>
      <c r="M446" s="320" t="s">
        <v>2608</v>
      </c>
      <c r="N446" s="320" t="s">
        <v>1561</v>
      </c>
      <c r="O446" s="320" t="s">
        <v>1517</v>
      </c>
      <c r="P446" s="283" t="s">
        <v>1562</v>
      </c>
    </row>
    <row r="447" ht="48" spans="1:16">
      <c r="A447" s="276">
        <v>445</v>
      </c>
      <c r="B447" s="309">
        <v>2120399</v>
      </c>
      <c r="C447" s="276">
        <v>31005</v>
      </c>
      <c r="D447" s="309">
        <v>503</v>
      </c>
      <c r="E447" s="276" t="s">
        <v>2609</v>
      </c>
      <c r="F447" s="320" t="s">
        <v>2607</v>
      </c>
      <c r="G447" s="279" t="s">
        <v>2582</v>
      </c>
      <c r="H447" s="323" t="s">
        <v>2582</v>
      </c>
      <c r="I447" s="280">
        <f t="shared" si="10"/>
        <v>30</v>
      </c>
      <c r="J447" s="320">
        <v>30</v>
      </c>
      <c r="K447" s="308">
        <v>0</v>
      </c>
      <c r="L447" s="281" t="s">
        <v>1529</v>
      </c>
      <c r="M447" s="309" t="s">
        <v>2610</v>
      </c>
      <c r="N447" s="320" t="s">
        <v>1561</v>
      </c>
      <c r="O447" s="320" t="s">
        <v>1517</v>
      </c>
      <c r="P447" s="283" t="s">
        <v>1562</v>
      </c>
    </row>
    <row r="448" ht="60" spans="1:16">
      <c r="A448" s="276">
        <v>446</v>
      </c>
      <c r="B448" s="277">
        <v>2120199</v>
      </c>
      <c r="C448" s="276">
        <v>30299</v>
      </c>
      <c r="D448" s="276">
        <v>50502</v>
      </c>
      <c r="E448" s="284" t="s">
        <v>2611</v>
      </c>
      <c r="F448" s="284" t="s">
        <v>2612</v>
      </c>
      <c r="G448" s="279" t="s">
        <v>2582</v>
      </c>
      <c r="H448" s="279" t="s">
        <v>2613</v>
      </c>
      <c r="I448" s="280">
        <f t="shared" si="10"/>
        <v>32</v>
      </c>
      <c r="J448" s="282">
        <v>32</v>
      </c>
      <c r="K448" s="308">
        <v>0</v>
      </c>
      <c r="L448" s="281" t="s">
        <v>1529</v>
      </c>
      <c r="M448" s="282" t="s">
        <v>2614</v>
      </c>
      <c r="N448" s="282" t="s">
        <v>1531</v>
      </c>
      <c r="O448" s="282" t="s">
        <v>1517</v>
      </c>
      <c r="P448" s="283" t="s">
        <v>1549</v>
      </c>
    </row>
    <row r="449" ht="36" spans="1:16">
      <c r="A449" s="276">
        <v>447</v>
      </c>
      <c r="B449" s="284">
        <v>2140104</v>
      </c>
      <c r="C449" s="284">
        <v>30905</v>
      </c>
      <c r="D449" s="284">
        <v>50402</v>
      </c>
      <c r="E449" s="320" t="s">
        <v>2615</v>
      </c>
      <c r="F449" s="320" t="s">
        <v>1580</v>
      </c>
      <c r="G449" s="279" t="s">
        <v>2582</v>
      </c>
      <c r="H449" s="276" t="s">
        <v>1581</v>
      </c>
      <c r="I449" s="280">
        <f t="shared" si="10"/>
        <v>1908.139358</v>
      </c>
      <c r="J449" s="308">
        <v>1908.139358</v>
      </c>
      <c r="K449" s="284">
        <v>0</v>
      </c>
      <c r="L449" s="281" t="s">
        <v>1529</v>
      </c>
      <c r="M449" s="282" t="s">
        <v>1582</v>
      </c>
      <c r="N449" s="320" t="s">
        <v>1583</v>
      </c>
      <c r="O449" s="282" t="s">
        <v>1584</v>
      </c>
      <c r="P449" s="283" t="s">
        <v>1585</v>
      </c>
    </row>
    <row r="450" ht="36" spans="1:16">
      <c r="A450" s="276">
        <v>448</v>
      </c>
      <c r="B450" s="284">
        <v>2050102</v>
      </c>
      <c r="C450" s="284">
        <v>30905</v>
      </c>
      <c r="D450" s="284">
        <v>50402</v>
      </c>
      <c r="E450" s="451" t="s">
        <v>2615</v>
      </c>
      <c r="F450" s="320" t="s">
        <v>1580</v>
      </c>
      <c r="G450" s="279" t="s">
        <v>2582</v>
      </c>
      <c r="H450" s="276" t="s">
        <v>1581</v>
      </c>
      <c r="I450" s="280">
        <f t="shared" si="10"/>
        <v>9000</v>
      </c>
      <c r="J450" s="308">
        <v>9000</v>
      </c>
      <c r="K450" s="284">
        <v>0</v>
      </c>
      <c r="L450" s="281" t="s">
        <v>1529</v>
      </c>
      <c r="M450" s="282" t="s">
        <v>1582</v>
      </c>
      <c r="N450" s="320" t="s">
        <v>1583</v>
      </c>
      <c r="O450" s="282" t="s">
        <v>1584</v>
      </c>
      <c r="P450" s="283" t="s">
        <v>1585</v>
      </c>
    </row>
    <row r="451" ht="24" spans="1:16">
      <c r="A451" s="276">
        <v>449</v>
      </c>
      <c r="B451" s="284">
        <v>2120399</v>
      </c>
      <c r="C451" s="284">
        <v>30905</v>
      </c>
      <c r="D451" s="284">
        <v>50402</v>
      </c>
      <c r="E451" s="451" t="s">
        <v>2616</v>
      </c>
      <c r="F451" s="320" t="s">
        <v>1580</v>
      </c>
      <c r="G451" s="279" t="s">
        <v>2582</v>
      </c>
      <c r="H451" s="276" t="s">
        <v>1581</v>
      </c>
      <c r="I451" s="280">
        <f t="shared" si="10"/>
        <v>1244.35</v>
      </c>
      <c r="J451" s="280">
        <v>1244.35</v>
      </c>
      <c r="K451" s="284">
        <v>0</v>
      </c>
      <c r="L451" s="281" t="s">
        <v>1529</v>
      </c>
      <c r="M451" s="282" t="s">
        <v>1582</v>
      </c>
      <c r="N451" s="320" t="s">
        <v>1583</v>
      </c>
      <c r="O451" s="282" t="s">
        <v>1584</v>
      </c>
      <c r="P451" s="283" t="s">
        <v>1585</v>
      </c>
    </row>
    <row r="452" ht="36" spans="1:16">
      <c r="A452" s="276">
        <v>450</v>
      </c>
      <c r="B452" s="309">
        <v>2160219</v>
      </c>
      <c r="C452" s="276">
        <v>31299</v>
      </c>
      <c r="D452" s="276">
        <v>50799</v>
      </c>
      <c r="E452" s="278" t="s">
        <v>2617</v>
      </c>
      <c r="F452" s="278" t="s">
        <v>2618</v>
      </c>
      <c r="G452" s="279" t="s">
        <v>2619</v>
      </c>
      <c r="H452" s="279" t="s">
        <v>2619</v>
      </c>
      <c r="I452" s="280">
        <f t="shared" si="10"/>
        <v>30</v>
      </c>
      <c r="J452" s="278">
        <v>30</v>
      </c>
      <c r="K452" s="281">
        <v>0</v>
      </c>
      <c r="L452" s="281" t="s">
        <v>1529</v>
      </c>
      <c r="M452" s="278" t="s">
        <v>2620</v>
      </c>
      <c r="N452" s="278" t="s">
        <v>1531</v>
      </c>
      <c r="O452" s="320" t="s">
        <v>1517</v>
      </c>
      <c r="P452" s="277" t="s">
        <v>1532</v>
      </c>
    </row>
    <row r="453" ht="36" spans="1:16">
      <c r="A453" s="276">
        <v>451</v>
      </c>
      <c r="B453" s="395">
        <v>2160201</v>
      </c>
      <c r="C453" s="396">
        <v>31299</v>
      </c>
      <c r="D453" s="396">
        <v>50799</v>
      </c>
      <c r="E453" s="452" t="s">
        <v>2621</v>
      </c>
      <c r="F453" s="282" t="s">
        <v>2622</v>
      </c>
      <c r="G453" s="279" t="s">
        <v>2619</v>
      </c>
      <c r="H453" s="279" t="s">
        <v>2619</v>
      </c>
      <c r="I453" s="280">
        <f t="shared" si="10"/>
        <v>14</v>
      </c>
      <c r="J453" s="282" t="s">
        <v>2623</v>
      </c>
      <c r="K453" s="308">
        <v>0</v>
      </c>
      <c r="L453" s="281" t="s">
        <v>1529</v>
      </c>
      <c r="M453" s="278" t="s">
        <v>2624</v>
      </c>
      <c r="N453" s="282" t="s">
        <v>1531</v>
      </c>
      <c r="O453" s="320" t="s">
        <v>1517</v>
      </c>
      <c r="P453" s="283" t="s">
        <v>1549</v>
      </c>
    </row>
    <row r="454" ht="24" spans="1:16">
      <c r="A454" s="276">
        <v>452</v>
      </c>
      <c r="B454" s="452">
        <v>2160201</v>
      </c>
      <c r="C454" s="396">
        <v>30299</v>
      </c>
      <c r="D454" s="396">
        <v>50299</v>
      </c>
      <c r="E454" s="397" t="s">
        <v>2625</v>
      </c>
      <c r="F454" s="282" t="s">
        <v>2622</v>
      </c>
      <c r="G454" s="279" t="s">
        <v>2619</v>
      </c>
      <c r="H454" s="279" t="s">
        <v>2619</v>
      </c>
      <c r="I454" s="280">
        <f t="shared" si="10"/>
        <v>20</v>
      </c>
      <c r="J454" s="278">
        <v>20</v>
      </c>
      <c r="K454" s="281">
        <v>0</v>
      </c>
      <c r="L454" s="281" t="s">
        <v>1529</v>
      </c>
      <c r="M454" s="278" t="s">
        <v>2626</v>
      </c>
      <c r="N454" s="278" t="s">
        <v>1561</v>
      </c>
      <c r="O454" s="320" t="s">
        <v>1517</v>
      </c>
      <c r="P454" s="283" t="s">
        <v>1562</v>
      </c>
    </row>
    <row r="455" ht="24" spans="1:16">
      <c r="A455" s="276">
        <v>453</v>
      </c>
      <c r="B455" s="452">
        <v>2160201</v>
      </c>
      <c r="C455" s="396">
        <v>30299</v>
      </c>
      <c r="D455" s="396">
        <v>50299</v>
      </c>
      <c r="E455" s="453" t="s">
        <v>2627</v>
      </c>
      <c r="F455" s="320" t="s">
        <v>1348</v>
      </c>
      <c r="G455" s="279" t="s">
        <v>2619</v>
      </c>
      <c r="H455" s="279" t="s">
        <v>2619</v>
      </c>
      <c r="I455" s="280">
        <f t="shared" si="10"/>
        <v>10</v>
      </c>
      <c r="J455" s="282" t="s">
        <v>18</v>
      </c>
      <c r="K455" s="281">
        <v>0</v>
      </c>
      <c r="L455" s="281" t="s">
        <v>1529</v>
      </c>
      <c r="M455" s="282" t="s">
        <v>2628</v>
      </c>
      <c r="N455" s="282" t="s">
        <v>1561</v>
      </c>
      <c r="O455" s="320" t="s">
        <v>1517</v>
      </c>
      <c r="P455" s="283" t="s">
        <v>1562</v>
      </c>
    </row>
    <row r="456" ht="24" spans="1:16">
      <c r="A456" s="276">
        <v>454</v>
      </c>
      <c r="B456" s="277">
        <v>2012906</v>
      </c>
      <c r="C456" s="276">
        <v>30228</v>
      </c>
      <c r="D456" s="276">
        <v>502</v>
      </c>
      <c r="E456" s="278" t="s">
        <v>2629</v>
      </c>
      <c r="F456" s="278" t="s">
        <v>2630</v>
      </c>
      <c r="G456" s="279" t="s">
        <v>2631</v>
      </c>
      <c r="H456" s="279" t="s">
        <v>2631</v>
      </c>
      <c r="I456" s="280">
        <f t="shared" si="10"/>
        <v>100</v>
      </c>
      <c r="J456" s="282">
        <v>100</v>
      </c>
      <c r="K456" s="281">
        <v>0</v>
      </c>
      <c r="L456" s="281" t="s">
        <v>1595</v>
      </c>
      <c r="M456" s="282"/>
      <c r="N456" s="282" t="s">
        <v>1531</v>
      </c>
      <c r="O456" s="282" t="s">
        <v>1517</v>
      </c>
      <c r="P456" s="277" t="s">
        <v>1532</v>
      </c>
    </row>
    <row r="457" ht="48" spans="1:16">
      <c r="A457" s="276">
        <v>455</v>
      </c>
      <c r="B457" s="277">
        <v>2012699</v>
      </c>
      <c r="C457" s="276">
        <v>30201</v>
      </c>
      <c r="D457" s="276">
        <v>50201</v>
      </c>
      <c r="E457" s="278" t="s">
        <v>2632</v>
      </c>
      <c r="F457" s="278" t="s">
        <v>2633</v>
      </c>
      <c r="G457" s="279" t="s">
        <v>2634</v>
      </c>
      <c r="H457" s="279" t="s">
        <v>2634</v>
      </c>
      <c r="I457" s="280">
        <f t="shared" si="10"/>
        <v>115</v>
      </c>
      <c r="J457" s="282">
        <v>115</v>
      </c>
      <c r="K457" s="280">
        <v>0</v>
      </c>
      <c r="L457" s="281" t="s">
        <v>1529</v>
      </c>
      <c r="M457" s="282"/>
      <c r="N457" s="282" t="s">
        <v>1531</v>
      </c>
      <c r="O457" s="282" t="s">
        <v>1353</v>
      </c>
      <c r="P457" s="277" t="s">
        <v>1532</v>
      </c>
    </row>
    <row r="458" ht="120" spans="1:16">
      <c r="A458" s="276">
        <v>456</v>
      </c>
      <c r="B458" s="277">
        <v>2012604</v>
      </c>
      <c r="C458" s="276">
        <v>30226</v>
      </c>
      <c r="D458" s="276">
        <v>50205</v>
      </c>
      <c r="E458" s="278" t="s">
        <v>2635</v>
      </c>
      <c r="F458" s="278" t="s">
        <v>2636</v>
      </c>
      <c r="G458" s="279" t="s">
        <v>2634</v>
      </c>
      <c r="H458" s="279" t="s">
        <v>2634</v>
      </c>
      <c r="I458" s="280">
        <f t="shared" si="10"/>
        <v>50</v>
      </c>
      <c r="J458" s="282">
        <v>50</v>
      </c>
      <c r="K458" s="281">
        <v>0</v>
      </c>
      <c r="L458" s="281" t="s">
        <v>1595</v>
      </c>
      <c r="M458" s="282" t="s">
        <v>2637</v>
      </c>
      <c r="N458" s="282" t="s">
        <v>1561</v>
      </c>
      <c r="O458" s="282" t="s">
        <v>1353</v>
      </c>
      <c r="P458" s="283" t="s">
        <v>1562</v>
      </c>
    </row>
    <row r="459" ht="24" spans="1:16">
      <c r="A459" s="276">
        <v>457</v>
      </c>
      <c r="B459" s="277">
        <v>20607</v>
      </c>
      <c r="C459" s="276">
        <v>30201</v>
      </c>
      <c r="D459" s="276">
        <v>50201</v>
      </c>
      <c r="E459" s="278" t="s">
        <v>2638</v>
      </c>
      <c r="F459" s="278" t="s">
        <v>1348</v>
      </c>
      <c r="G459" s="279" t="s">
        <v>2639</v>
      </c>
      <c r="H459" s="279" t="s">
        <v>2639</v>
      </c>
      <c r="I459" s="280">
        <f t="shared" si="10"/>
        <v>34</v>
      </c>
      <c r="J459" s="282">
        <v>34</v>
      </c>
      <c r="K459" s="281">
        <v>0</v>
      </c>
      <c r="L459" s="281" t="s">
        <v>1595</v>
      </c>
      <c r="M459" s="282" t="s">
        <v>2640</v>
      </c>
      <c r="N459" s="282" t="s">
        <v>1531</v>
      </c>
      <c r="O459" s="282" t="s">
        <v>1353</v>
      </c>
      <c r="P459" s="277" t="s">
        <v>1532</v>
      </c>
    </row>
    <row r="460" ht="24" spans="1:16">
      <c r="A460" s="276">
        <v>458</v>
      </c>
      <c r="B460" s="277">
        <v>20607</v>
      </c>
      <c r="C460" s="276">
        <v>30299</v>
      </c>
      <c r="D460" s="276">
        <v>50299</v>
      </c>
      <c r="E460" s="278" t="s">
        <v>2641</v>
      </c>
      <c r="F460" s="278" t="s">
        <v>2642</v>
      </c>
      <c r="G460" s="279" t="s">
        <v>2639</v>
      </c>
      <c r="H460" s="279" t="s">
        <v>2639</v>
      </c>
      <c r="I460" s="280">
        <f t="shared" si="10"/>
        <v>95</v>
      </c>
      <c r="J460" s="282">
        <v>95</v>
      </c>
      <c r="K460" s="281">
        <v>0</v>
      </c>
      <c r="L460" s="281" t="s">
        <v>1595</v>
      </c>
      <c r="M460" s="282" t="s">
        <v>2643</v>
      </c>
      <c r="N460" s="282" t="s">
        <v>1531</v>
      </c>
      <c r="O460" s="282" t="s">
        <v>1353</v>
      </c>
      <c r="P460" s="283" t="s">
        <v>1549</v>
      </c>
    </row>
    <row r="461" ht="60" spans="1:16">
      <c r="A461" s="276">
        <v>459</v>
      </c>
      <c r="B461" s="276">
        <v>2060404</v>
      </c>
      <c r="C461" s="277">
        <v>302</v>
      </c>
      <c r="D461" s="276" t="s">
        <v>2644</v>
      </c>
      <c r="E461" s="276" t="s">
        <v>2645</v>
      </c>
      <c r="F461" s="278" t="s">
        <v>2646</v>
      </c>
      <c r="G461" s="279" t="s">
        <v>2647</v>
      </c>
      <c r="H461" s="279" t="s">
        <v>2647</v>
      </c>
      <c r="I461" s="280">
        <f t="shared" si="10"/>
        <v>800</v>
      </c>
      <c r="J461" s="282">
        <v>800</v>
      </c>
      <c r="K461" s="280">
        <v>0</v>
      </c>
      <c r="L461" s="281" t="s">
        <v>1529</v>
      </c>
      <c r="M461" s="281" t="s">
        <v>2648</v>
      </c>
      <c r="N461" s="282" t="s">
        <v>1531</v>
      </c>
      <c r="O461" s="282" t="s">
        <v>1353</v>
      </c>
      <c r="P461" s="277" t="s">
        <v>1532</v>
      </c>
    </row>
    <row r="462" ht="24" spans="1:16">
      <c r="A462" s="276">
        <v>460</v>
      </c>
      <c r="B462" s="321">
        <v>2130803</v>
      </c>
      <c r="C462" s="318">
        <v>30399</v>
      </c>
      <c r="D462" s="318">
        <v>50999</v>
      </c>
      <c r="E462" s="284" t="s">
        <v>2649</v>
      </c>
      <c r="F462" s="284" t="s">
        <v>2650</v>
      </c>
      <c r="G462" s="323" t="s">
        <v>2651</v>
      </c>
      <c r="H462" s="276" t="s">
        <v>424</v>
      </c>
      <c r="I462" s="280">
        <f t="shared" si="10"/>
        <v>69.12</v>
      </c>
      <c r="J462" s="308">
        <v>69.12</v>
      </c>
      <c r="K462" s="308">
        <v>0</v>
      </c>
      <c r="L462" s="281" t="s">
        <v>1529</v>
      </c>
      <c r="M462" s="282" t="s">
        <v>2652</v>
      </c>
      <c r="N462" s="320" t="s">
        <v>1531</v>
      </c>
      <c r="O462" s="282" t="s">
        <v>1584</v>
      </c>
      <c r="P462" s="277" t="s">
        <v>1532</v>
      </c>
    </row>
    <row r="463" ht="36" spans="1:16">
      <c r="A463" s="276">
        <v>461</v>
      </c>
      <c r="B463" s="321">
        <v>2130803</v>
      </c>
      <c r="C463" s="318">
        <v>30399</v>
      </c>
      <c r="D463" s="318">
        <v>50999</v>
      </c>
      <c r="E463" s="278" t="s">
        <v>2653</v>
      </c>
      <c r="F463" s="278" t="s">
        <v>2654</v>
      </c>
      <c r="G463" s="323" t="s">
        <v>2651</v>
      </c>
      <c r="H463" s="276" t="s">
        <v>424</v>
      </c>
      <c r="I463" s="280">
        <f t="shared" si="10"/>
        <v>10.5</v>
      </c>
      <c r="J463" s="281">
        <v>10.5</v>
      </c>
      <c r="K463" s="281">
        <v>0</v>
      </c>
      <c r="L463" s="281" t="s">
        <v>1529</v>
      </c>
      <c r="M463" s="282" t="s">
        <v>2655</v>
      </c>
      <c r="N463" s="320" t="s">
        <v>1531</v>
      </c>
      <c r="O463" s="282" t="s">
        <v>1584</v>
      </c>
      <c r="P463" s="277" t="s">
        <v>1532</v>
      </c>
    </row>
    <row r="464" ht="24" spans="1:16">
      <c r="A464" s="276">
        <v>462</v>
      </c>
      <c r="B464" s="320">
        <v>2130108</v>
      </c>
      <c r="C464" s="320">
        <v>30201</v>
      </c>
      <c r="D464" s="320">
        <v>50201</v>
      </c>
      <c r="E464" s="320" t="s">
        <v>2656</v>
      </c>
      <c r="F464" s="320" t="s">
        <v>2657</v>
      </c>
      <c r="G464" s="323" t="s">
        <v>2651</v>
      </c>
      <c r="H464" s="320" t="s">
        <v>2651</v>
      </c>
      <c r="I464" s="280">
        <f t="shared" si="10"/>
        <v>88</v>
      </c>
      <c r="J464" s="320">
        <v>88</v>
      </c>
      <c r="K464" s="280">
        <v>0</v>
      </c>
      <c r="L464" s="281" t="s">
        <v>1529</v>
      </c>
      <c r="M464" s="320"/>
      <c r="N464" s="320" t="s">
        <v>1531</v>
      </c>
      <c r="O464" s="320" t="s">
        <v>1507</v>
      </c>
      <c r="P464" s="283" t="s">
        <v>1549</v>
      </c>
    </row>
    <row r="465" ht="24" spans="1:16">
      <c r="A465" s="276">
        <v>463</v>
      </c>
      <c r="B465" s="321">
        <v>2130803</v>
      </c>
      <c r="C465" s="318">
        <v>30399</v>
      </c>
      <c r="D465" s="318">
        <v>50999</v>
      </c>
      <c r="E465" s="320" t="s">
        <v>2658</v>
      </c>
      <c r="F465" s="284" t="s">
        <v>1981</v>
      </c>
      <c r="G465" s="323" t="s">
        <v>2651</v>
      </c>
      <c r="H465" s="278" t="s">
        <v>2659</v>
      </c>
      <c r="I465" s="280">
        <f t="shared" si="10"/>
        <v>129.6</v>
      </c>
      <c r="J465" s="281">
        <v>64.8</v>
      </c>
      <c r="K465" s="281">
        <v>64.8</v>
      </c>
      <c r="L465" s="281" t="s">
        <v>1529</v>
      </c>
      <c r="M465" s="278" t="s">
        <v>2660</v>
      </c>
      <c r="N465" s="320" t="s">
        <v>1531</v>
      </c>
      <c r="O465" s="282" t="s">
        <v>1584</v>
      </c>
      <c r="P465" s="277" t="s">
        <v>1532</v>
      </c>
    </row>
    <row r="466" ht="24" spans="1:16">
      <c r="A466" s="276">
        <v>464</v>
      </c>
      <c r="B466" s="321">
        <v>2130803</v>
      </c>
      <c r="C466" s="318">
        <v>30399</v>
      </c>
      <c r="D466" s="318">
        <v>50999</v>
      </c>
      <c r="E466" s="454" t="s">
        <v>2661</v>
      </c>
      <c r="F466" s="284" t="s">
        <v>2662</v>
      </c>
      <c r="G466" s="323" t="s">
        <v>2651</v>
      </c>
      <c r="H466" s="320" t="s">
        <v>2663</v>
      </c>
      <c r="I466" s="280">
        <f t="shared" si="10"/>
        <v>242</v>
      </c>
      <c r="J466" s="308">
        <v>29</v>
      </c>
      <c r="K466" s="340">
        <v>213</v>
      </c>
      <c r="L466" s="281" t="s">
        <v>1529</v>
      </c>
      <c r="M466" s="284" t="s">
        <v>2664</v>
      </c>
      <c r="N466" s="320" t="s">
        <v>1531</v>
      </c>
      <c r="O466" s="282" t="s">
        <v>1584</v>
      </c>
      <c r="P466" s="277" t="s">
        <v>1532</v>
      </c>
    </row>
    <row r="467" ht="48" spans="1:16">
      <c r="A467" s="276">
        <v>465</v>
      </c>
      <c r="B467" s="321">
        <v>2130803</v>
      </c>
      <c r="C467" s="318">
        <v>30399</v>
      </c>
      <c r="D467" s="318">
        <v>50999</v>
      </c>
      <c r="E467" s="454" t="s">
        <v>2665</v>
      </c>
      <c r="F467" s="284" t="s">
        <v>2662</v>
      </c>
      <c r="G467" s="323" t="s">
        <v>2651</v>
      </c>
      <c r="H467" s="320" t="s">
        <v>2663</v>
      </c>
      <c r="I467" s="280">
        <f t="shared" si="10"/>
        <v>1037</v>
      </c>
      <c r="J467" s="308">
        <v>148</v>
      </c>
      <c r="K467" s="320">
        <v>889</v>
      </c>
      <c r="L467" s="281" t="s">
        <v>1529</v>
      </c>
      <c r="M467" s="284" t="s">
        <v>2666</v>
      </c>
      <c r="N467" s="320" t="s">
        <v>1531</v>
      </c>
      <c r="O467" s="282" t="s">
        <v>1584</v>
      </c>
      <c r="P467" s="277" t="s">
        <v>1532</v>
      </c>
    </row>
    <row r="468" ht="60" spans="1:16">
      <c r="A468" s="276">
        <v>466</v>
      </c>
      <c r="B468" s="309">
        <v>2130135</v>
      </c>
      <c r="C468" s="309">
        <v>31299</v>
      </c>
      <c r="D468" s="309">
        <v>50799</v>
      </c>
      <c r="E468" s="309" t="s">
        <v>2667</v>
      </c>
      <c r="F468" s="309" t="s">
        <v>2668</v>
      </c>
      <c r="G468" s="323" t="s">
        <v>2651</v>
      </c>
      <c r="H468" s="323" t="s">
        <v>2669</v>
      </c>
      <c r="I468" s="280">
        <f t="shared" si="10"/>
        <v>25</v>
      </c>
      <c r="J468" s="308">
        <v>25</v>
      </c>
      <c r="K468" s="308">
        <v>0</v>
      </c>
      <c r="L468" s="281" t="s">
        <v>1529</v>
      </c>
      <c r="M468" s="282" t="s">
        <v>2670</v>
      </c>
      <c r="N468" s="282" t="s">
        <v>1531</v>
      </c>
      <c r="O468" s="320" t="s">
        <v>1507</v>
      </c>
      <c r="P468" s="283" t="s">
        <v>1549</v>
      </c>
    </row>
    <row r="469" ht="60" spans="1:16">
      <c r="A469" s="276">
        <v>467</v>
      </c>
      <c r="B469" s="309">
        <v>2130135</v>
      </c>
      <c r="C469" s="309">
        <v>31299</v>
      </c>
      <c r="D469" s="309">
        <v>50799</v>
      </c>
      <c r="E469" s="309" t="s">
        <v>2671</v>
      </c>
      <c r="F469" s="309" t="s">
        <v>2668</v>
      </c>
      <c r="G469" s="323" t="s">
        <v>2651</v>
      </c>
      <c r="H469" s="323" t="s">
        <v>2672</v>
      </c>
      <c r="I469" s="280">
        <f t="shared" si="10"/>
        <v>8</v>
      </c>
      <c r="J469" s="308">
        <v>8</v>
      </c>
      <c r="K469" s="281">
        <v>0</v>
      </c>
      <c r="L469" s="281" t="s">
        <v>1529</v>
      </c>
      <c r="M469" s="282" t="s">
        <v>2673</v>
      </c>
      <c r="N469" s="278" t="s">
        <v>1531</v>
      </c>
      <c r="O469" s="320" t="s">
        <v>1507</v>
      </c>
      <c r="P469" s="283" t="s">
        <v>1549</v>
      </c>
    </row>
    <row r="470" ht="84" spans="1:16">
      <c r="A470" s="276">
        <v>468</v>
      </c>
      <c r="B470" s="309">
        <v>2130108</v>
      </c>
      <c r="C470" s="309">
        <v>31299</v>
      </c>
      <c r="D470" s="309">
        <v>50799</v>
      </c>
      <c r="E470" s="309" t="s">
        <v>2674</v>
      </c>
      <c r="F470" s="309" t="s">
        <v>2675</v>
      </c>
      <c r="G470" s="323" t="s">
        <v>2651</v>
      </c>
      <c r="H470" s="323" t="s">
        <v>2676</v>
      </c>
      <c r="I470" s="280">
        <f t="shared" si="10"/>
        <v>25.2</v>
      </c>
      <c r="J470" s="308">
        <v>25.2</v>
      </c>
      <c r="K470" s="281">
        <v>0</v>
      </c>
      <c r="L470" s="281" t="s">
        <v>1529</v>
      </c>
      <c r="M470" s="278" t="s">
        <v>2677</v>
      </c>
      <c r="N470" s="278" t="s">
        <v>1531</v>
      </c>
      <c r="O470" s="320" t="s">
        <v>1507</v>
      </c>
      <c r="P470" s="283" t="s">
        <v>1532</v>
      </c>
    </row>
    <row r="471" ht="72" spans="1:16">
      <c r="A471" s="276">
        <v>469</v>
      </c>
      <c r="B471" s="277">
        <v>2130306</v>
      </c>
      <c r="C471" s="276">
        <v>30213</v>
      </c>
      <c r="D471" s="276">
        <v>50209</v>
      </c>
      <c r="E471" s="277" t="s">
        <v>2678</v>
      </c>
      <c r="F471" s="278" t="s">
        <v>2679</v>
      </c>
      <c r="G471" s="279" t="s">
        <v>2680</v>
      </c>
      <c r="H471" s="279" t="s">
        <v>2680</v>
      </c>
      <c r="I471" s="280">
        <f t="shared" si="10"/>
        <v>96</v>
      </c>
      <c r="J471" s="278">
        <v>96</v>
      </c>
      <c r="K471" s="281">
        <v>0</v>
      </c>
      <c r="L471" s="281" t="s">
        <v>1529</v>
      </c>
      <c r="M471" s="278" t="s">
        <v>2681</v>
      </c>
      <c r="N471" s="278" t="s">
        <v>1561</v>
      </c>
      <c r="O471" s="320" t="s">
        <v>1507</v>
      </c>
      <c r="P471" s="283" t="s">
        <v>1562</v>
      </c>
    </row>
    <row r="472" ht="72" spans="1:16">
      <c r="A472" s="276">
        <v>470</v>
      </c>
      <c r="B472" s="455">
        <v>2130301</v>
      </c>
      <c r="C472" s="456">
        <v>30201</v>
      </c>
      <c r="D472" s="456">
        <v>50201</v>
      </c>
      <c r="E472" s="457" t="s">
        <v>2682</v>
      </c>
      <c r="F472" s="457" t="s">
        <v>1348</v>
      </c>
      <c r="G472" s="329" t="s">
        <v>2680</v>
      </c>
      <c r="H472" s="329" t="s">
        <v>2680</v>
      </c>
      <c r="I472" s="280">
        <f>J472+K472</f>
        <v>16</v>
      </c>
      <c r="J472" s="282">
        <v>16</v>
      </c>
      <c r="K472" s="281">
        <v>0</v>
      </c>
      <c r="L472" s="281" t="s">
        <v>1529</v>
      </c>
      <c r="M472" s="282" t="s">
        <v>2683</v>
      </c>
      <c r="N472" s="278" t="s">
        <v>1561</v>
      </c>
      <c r="O472" s="320" t="s">
        <v>1507</v>
      </c>
      <c r="P472" s="283" t="s">
        <v>1562</v>
      </c>
    </row>
    <row r="473" ht="36" spans="1:16">
      <c r="A473" s="276">
        <v>471</v>
      </c>
      <c r="B473" s="277">
        <v>2130301</v>
      </c>
      <c r="C473" s="276">
        <v>30101</v>
      </c>
      <c r="D473" s="276">
        <v>50599</v>
      </c>
      <c r="E473" s="278" t="s">
        <v>2684</v>
      </c>
      <c r="F473" s="278" t="s">
        <v>2685</v>
      </c>
      <c r="G473" s="279" t="s">
        <v>2680</v>
      </c>
      <c r="H473" s="279" t="s">
        <v>2686</v>
      </c>
      <c r="I473" s="280">
        <f>J473+K473</f>
        <v>40</v>
      </c>
      <c r="J473" s="282">
        <v>40</v>
      </c>
      <c r="K473" s="281">
        <v>0</v>
      </c>
      <c r="L473" s="281" t="s">
        <v>1697</v>
      </c>
      <c r="M473" s="282" t="s">
        <v>2687</v>
      </c>
      <c r="N473" s="282" t="s">
        <v>1531</v>
      </c>
      <c r="O473" s="282" t="s">
        <v>1507</v>
      </c>
      <c r="P473" s="277" t="s">
        <v>1532</v>
      </c>
    </row>
    <row r="474" ht="24" spans="1:16">
      <c r="A474" s="276">
        <v>476</v>
      </c>
      <c r="B474" s="388">
        <v>2120501</v>
      </c>
      <c r="C474" s="389">
        <v>30227</v>
      </c>
      <c r="D474" s="389">
        <v>50205</v>
      </c>
      <c r="E474" s="390" t="s">
        <v>2688</v>
      </c>
      <c r="F474" s="390" t="s">
        <v>1348</v>
      </c>
      <c r="G474" s="391" t="s">
        <v>2689</v>
      </c>
      <c r="H474" s="391" t="s">
        <v>2689</v>
      </c>
      <c r="I474" s="280">
        <f t="shared" ref="I474:I511" si="11">J474+K474</f>
        <v>28.8</v>
      </c>
      <c r="J474" s="392">
        <v>28.8</v>
      </c>
      <c r="K474" s="392">
        <v>0</v>
      </c>
      <c r="L474" s="281" t="s">
        <v>1529</v>
      </c>
      <c r="M474" s="425"/>
      <c r="N474" s="425" t="s">
        <v>1531</v>
      </c>
      <c r="O474" s="425" t="s">
        <v>1899</v>
      </c>
      <c r="P474" s="277" t="s">
        <v>2077</v>
      </c>
    </row>
    <row r="475" ht="48" spans="1:16">
      <c r="A475" s="276">
        <v>477</v>
      </c>
      <c r="B475" s="277">
        <v>2120199</v>
      </c>
      <c r="C475" s="276">
        <v>30199</v>
      </c>
      <c r="D475" s="276">
        <v>50199</v>
      </c>
      <c r="E475" s="278" t="s">
        <v>2690</v>
      </c>
      <c r="F475" s="278" t="s">
        <v>2691</v>
      </c>
      <c r="G475" s="279" t="s">
        <v>2692</v>
      </c>
      <c r="H475" s="279" t="s">
        <v>2692</v>
      </c>
      <c r="I475" s="280">
        <f t="shared" si="11"/>
        <v>34.56</v>
      </c>
      <c r="J475" s="281">
        <v>34.56</v>
      </c>
      <c r="K475" s="281">
        <v>0</v>
      </c>
      <c r="L475" s="281" t="s">
        <v>1529</v>
      </c>
      <c r="M475" s="282" t="s">
        <v>2693</v>
      </c>
      <c r="N475" s="282" t="s">
        <v>1531</v>
      </c>
      <c r="O475" s="282" t="s">
        <v>1899</v>
      </c>
      <c r="P475" s="341" t="s">
        <v>1745</v>
      </c>
    </row>
    <row r="476" ht="36" spans="1:16">
      <c r="A476" s="276">
        <v>478</v>
      </c>
      <c r="B476" s="414" t="s">
        <v>2426</v>
      </c>
      <c r="C476" s="370">
        <v>303</v>
      </c>
      <c r="D476" s="370">
        <v>509</v>
      </c>
      <c r="E476" s="416" t="s">
        <v>2694</v>
      </c>
      <c r="F476" s="416" t="s">
        <v>2695</v>
      </c>
      <c r="G476" s="371" t="s">
        <v>2692</v>
      </c>
      <c r="H476" s="371" t="s">
        <v>2692</v>
      </c>
      <c r="I476" s="280">
        <f t="shared" si="11"/>
        <v>28</v>
      </c>
      <c r="J476" s="412">
        <v>28</v>
      </c>
      <c r="K476" s="305">
        <v>0</v>
      </c>
      <c r="L476" s="281" t="s">
        <v>1595</v>
      </c>
      <c r="M476" s="416" t="s">
        <v>2696</v>
      </c>
      <c r="N476" s="413" t="s">
        <v>1531</v>
      </c>
      <c r="O476" s="282" t="s">
        <v>1899</v>
      </c>
      <c r="P476" s="283" t="s">
        <v>1549</v>
      </c>
    </row>
    <row r="477" ht="24" spans="1:16">
      <c r="A477" s="276">
        <v>479</v>
      </c>
      <c r="B477" s="277">
        <v>2010399</v>
      </c>
      <c r="C477" s="276">
        <v>30299</v>
      </c>
      <c r="D477" s="276">
        <v>50299</v>
      </c>
      <c r="E477" s="284" t="s">
        <v>2697</v>
      </c>
      <c r="F477" s="284" t="s">
        <v>2698</v>
      </c>
      <c r="G477" s="279" t="s">
        <v>2692</v>
      </c>
      <c r="H477" s="279" t="s">
        <v>2692</v>
      </c>
      <c r="I477" s="280">
        <f t="shared" si="11"/>
        <v>10</v>
      </c>
      <c r="J477" s="281">
        <v>10</v>
      </c>
      <c r="K477" s="308">
        <v>0</v>
      </c>
      <c r="L477" s="281" t="s">
        <v>1529</v>
      </c>
      <c r="M477" s="282"/>
      <c r="N477" s="282" t="s">
        <v>1561</v>
      </c>
      <c r="O477" s="282" t="s">
        <v>1899</v>
      </c>
      <c r="P477" s="283" t="s">
        <v>1562</v>
      </c>
    </row>
    <row r="478" ht="36" spans="1:16">
      <c r="A478" s="276">
        <v>480</v>
      </c>
      <c r="B478" s="321">
        <v>2150599</v>
      </c>
      <c r="C478" s="318">
        <v>30299</v>
      </c>
      <c r="D478" s="318">
        <v>50799</v>
      </c>
      <c r="E478" s="320" t="s">
        <v>2699</v>
      </c>
      <c r="F478" s="320" t="s">
        <v>2700</v>
      </c>
      <c r="G478" s="279" t="s">
        <v>2701</v>
      </c>
      <c r="H478" s="279" t="s">
        <v>2701</v>
      </c>
      <c r="I478" s="280">
        <f t="shared" si="11"/>
        <v>70</v>
      </c>
      <c r="J478" s="278">
        <v>70</v>
      </c>
      <c r="K478" s="308">
        <v>0</v>
      </c>
      <c r="L478" s="281" t="s">
        <v>1529</v>
      </c>
      <c r="M478" s="282"/>
      <c r="N478" s="278" t="s">
        <v>1531</v>
      </c>
      <c r="O478" s="278" t="s">
        <v>2446</v>
      </c>
      <c r="P478" s="341" t="s">
        <v>1745</v>
      </c>
    </row>
    <row r="479" ht="24" spans="1:16">
      <c r="A479" s="276">
        <v>481</v>
      </c>
      <c r="B479" s="321">
        <v>2150601</v>
      </c>
      <c r="C479" s="318">
        <v>31299</v>
      </c>
      <c r="D479" s="318">
        <v>50799</v>
      </c>
      <c r="E479" s="320" t="s">
        <v>2702</v>
      </c>
      <c r="F479" s="320" t="s">
        <v>2703</v>
      </c>
      <c r="G479" s="279" t="s">
        <v>2701</v>
      </c>
      <c r="H479" s="279" t="s">
        <v>2701</v>
      </c>
      <c r="I479" s="280">
        <f t="shared" si="11"/>
        <v>8</v>
      </c>
      <c r="J479" s="309">
        <v>8</v>
      </c>
      <c r="K479" s="308">
        <v>0</v>
      </c>
      <c r="L479" s="281" t="s">
        <v>1529</v>
      </c>
      <c r="M479" s="320"/>
      <c r="N479" s="320" t="s">
        <v>1531</v>
      </c>
      <c r="O479" s="278" t="s">
        <v>2446</v>
      </c>
      <c r="P479" s="283" t="s">
        <v>1549</v>
      </c>
    </row>
    <row r="480" ht="60" spans="1:16">
      <c r="A480" s="276">
        <v>482</v>
      </c>
      <c r="B480" s="321">
        <v>2150599</v>
      </c>
      <c r="C480" s="318">
        <v>31299</v>
      </c>
      <c r="D480" s="318">
        <v>50799</v>
      </c>
      <c r="E480" s="320" t="s">
        <v>2704</v>
      </c>
      <c r="F480" s="282" t="s">
        <v>2705</v>
      </c>
      <c r="G480" s="279" t="s">
        <v>2701</v>
      </c>
      <c r="H480" s="279" t="s">
        <v>2701</v>
      </c>
      <c r="I480" s="280">
        <f t="shared" si="11"/>
        <v>120</v>
      </c>
      <c r="J480" s="420">
        <v>120</v>
      </c>
      <c r="K480" s="281">
        <v>0</v>
      </c>
      <c r="L480" s="281" t="s">
        <v>1529</v>
      </c>
      <c r="M480" s="282"/>
      <c r="N480" s="420" t="s">
        <v>1561</v>
      </c>
      <c r="O480" s="278" t="s">
        <v>2446</v>
      </c>
      <c r="P480" s="283" t="s">
        <v>1562</v>
      </c>
    </row>
    <row r="481" ht="48" spans="1:16">
      <c r="A481" s="276">
        <v>483</v>
      </c>
      <c r="B481" s="320">
        <v>2150599</v>
      </c>
      <c r="C481" s="320">
        <v>31299</v>
      </c>
      <c r="D481" s="320">
        <v>50799</v>
      </c>
      <c r="E481" s="320" t="s">
        <v>2706</v>
      </c>
      <c r="F481" s="320" t="s">
        <v>2707</v>
      </c>
      <c r="G481" s="323" t="s">
        <v>2701</v>
      </c>
      <c r="H481" s="323" t="s">
        <v>2701</v>
      </c>
      <c r="I481" s="280">
        <f t="shared" si="11"/>
        <v>10</v>
      </c>
      <c r="J481" s="278">
        <v>10</v>
      </c>
      <c r="K481" s="281">
        <v>0</v>
      </c>
      <c r="L481" s="281" t="s">
        <v>1595</v>
      </c>
      <c r="M481" s="278"/>
      <c r="N481" s="278" t="s">
        <v>1561</v>
      </c>
      <c r="O481" s="282" t="s">
        <v>2446</v>
      </c>
      <c r="P481" s="283" t="s">
        <v>1562</v>
      </c>
    </row>
    <row r="482" ht="36" spans="1:16">
      <c r="A482" s="276">
        <v>484</v>
      </c>
      <c r="B482" s="320">
        <v>2150599</v>
      </c>
      <c r="C482" s="320">
        <v>30227</v>
      </c>
      <c r="D482" s="320">
        <v>50205</v>
      </c>
      <c r="E482" s="320" t="s">
        <v>2708</v>
      </c>
      <c r="F482" s="320" t="s">
        <v>2709</v>
      </c>
      <c r="G482" s="323" t="s">
        <v>2701</v>
      </c>
      <c r="H482" s="323" t="s">
        <v>2701</v>
      </c>
      <c r="I482" s="280">
        <f t="shared" si="11"/>
        <v>43</v>
      </c>
      <c r="J482" s="320">
        <v>43</v>
      </c>
      <c r="K482" s="308">
        <v>0</v>
      </c>
      <c r="L482" s="281" t="s">
        <v>1529</v>
      </c>
      <c r="M482" s="320"/>
      <c r="N482" s="282" t="s">
        <v>1561</v>
      </c>
      <c r="O482" s="320" t="s">
        <v>1500</v>
      </c>
      <c r="P482" s="283" t="s">
        <v>1562</v>
      </c>
    </row>
    <row r="483" ht="55" customHeight="1" spans="1:16">
      <c r="A483" s="276">
        <v>485</v>
      </c>
      <c r="B483" s="458">
        <v>2150599</v>
      </c>
      <c r="C483" s="458">
        <v>31005</v>
      </c>
      <c r="D483" s="458">
        <v>50302</v>
      </c>
      <c r="E483" s="396" t="s">
        <v>2710</v>
      </c>
      <c r="F483" s="282" t="s">
        <v>2711</v>
      </c>
      <c r="G483" s="429" t="s">
        <v>2701</v>
      </c>
      <c r="H483" s="429" t="s">
        <v>2701</v>
      </c>
      <c r="I483" s="280">
        <f t="shared" si="11"/>
        <v>286.9</v>
      </c>
      <c r="J483" s="284">
        <v>286.9</v>
      </c>
      <c r="K483" s="327">
        <v>0</v>
      </c>
      <c r="L483" s="281" t="s">
        <v>1529</v>
      </c>
      <c r="M483" s="459" t="s">
        <v>2712</v>
      </c>
      <c r="N483" s="278" t="s">
        <v>1561</v>
      </c>
      <c r="O483" s="284" t="s">
        <v>2446</v>
      </c>
      <c r="P483" s="283" t="s">
        <v>2713</v>
      </c>
    </row>
    <row r="484" ht="24" spans="1:16">
      <c r="A484" s="276">
        <v>486</v>
      </c>
      <c r="B484" s="276">
        <v>2010802</v>
      </c>
      <c r="C484" s="276">
        <v>30201</v>
      </c>
      <c r="D484" s="276">
        <v>50201</v>
      </c>
      <c r="E484" s="276" t="s">
        <v>2714</v>
      </c>
      <c r="F484" s="276" t="s">
        <v>2715</v>
      </c>
      <c r="G484" s="279" t="s">
        <v>2716</v>
      </c>
      <c r="H484" s="279" t="s">
        <v>2716</v>
      </c>
      <c r="I484" s="280">
        <f t="shared" si="11"/>
        <v>100</v>
      </c>
      <c r="J484" s="308">
        <v>100</v>
      </c>
      <c r="K484" s="281">
        <v>0</v>
      </c>
      <c r="L484" s="281" t="s">
        <v>1529</v>
      </c>
      <c r="M484" s="276"/>
      <c r="N484" s="284" t="s">
        <v>1531</v>
      </c>
      <c r="O484" s="282" t="s">
        <v>1899</v>
      </c>
      <c r="P484" s="283" t="s">
        <v>1549</v>
      </c>
    </row>
    <row r="485" ht="24" spans="1:16">
      <c r="A485" s="276">
        <v>487</v>
      </c>
      <c r="B485" s="277">
        <v>2010804</v>
      </c>
      <c r="C485" s="276">
        <v>30227</v>
      </c>
      <c r="D485" s="276">
        <v>50205</v>
      </c>
      <c r="E485" s="278" t="s">
        <v>2717</v>
      </c>
      <c r="F485" s="278" t="s">
        <v>2436</v>
      </c>
      <c r="G485" s="279" t="s">
        <v>2716</v>
      </c>
      <c r="H485" s="279" t="s">
        <v>2716</v>
      </c>
      <c r="I485" s="280">
        <f t="shared" si="11"/>
        <v>344</v>
      </c>
      <c r="J485" s="308">
        <v>344</v>
      </c>
      <c r="K485" s="281">
        <v>0</v>
      </c>
      <c r="L485" s="281" t="s">
        <v>1595</v>
      </c>
      <c r="M485" s="282" t="s">
        <v>2437</v>
      </c>
      <c r="N485" s="320" t="s">
        <v>1561</v>
      </c>
      <c r="O485" s="282" t="s">
        <v>1899</v>
      </c>
      <c r="P485" s="283" t="s">
        <v>1562</v>
      </c>
    </row>
    <row r="486" ht="36" spans="1:16">
      <c r="A486" s="276">
        <v>488</v>
      </c>
      <c r="B486" s="276">
        <v>2010802</v>
      </c>
      <c r="C486" s="276">
        <v>30211</v>
      </c>
      <c r="D486" s="276">
        <v>50201</v>
      </c>
      <c r="E486" s="276" t="s">
        <v>2718</v>
      </c>
      <c r="F486" s="276" t="s">
        <v>2719</v>
      </c>
      <c r="G486" s="279" t="s">
        <v>2716</v>
      </c>
      <c r="H486" s="279" t="s">
        <v>2716</v>
      </c>
      <c r="I486" s="280">
        <f t="shared" si="11"/>
        <v>46.8</v>
      </c>
      <c r="J486" s="308">
        <v>46.8</v>
      </c>
      <c r="K486" s="281">
        <v>0</v>
      </c>
      <c r="L486" s="281" t="s">
        <v>1529</v>
      </c>
      <c r="M486" s="276"/>
      <c r="N486" s="284" t="s">
        <v>1561</v>
      </c>
      <c r="O486" s="282" t="s">
        <v>1899</v>
      </c>
      <c r="P486" s="283" t="s">
        <v>1562</v>
      </c>
    </row>
    <row r="487" ht="24" spans="1:16">
      <c r="A487" s="276">
        <v>489</v>
      </c>
      <c r="B487" s="460">
        <v>2012899</v>
      </c>
      <c r="C487" s="460">
        <v>30201</v>
      </c>
      <c r="D487" s="460">
        <v>50201</v>
      </c>
      <c r="E487" s="284" t="s">
        <v>2720</v>
      </c>
      <c r="F487" s="284" t="s">
        <v>2721</v>
      </c>
      <c r="G487" s="461" t="s">
        <v>2722</v>
      </c>
      <c r="H487" s="461" t="s">
        <v>2722</v>
      </c>
      <c r="I487" s="280">
        <f t="shared" si="11"/>
        <v>31</v>
      </c>
      <c r="J487" s="281">
        <v>31</v>
      </c>
      <c r="K487" s="308">
        <v>0</v>
      </c>
      <c r="L487" s="281" t="s">
        <v>1529</v>
      </c>
      <c r="M487" s="282"/>
      <c r="N487" s="282" t="s">
        <v>1531</v>
      </c>
      <c r="O487" s="282" t="s">
        <v>1899</v>
      </c>
      <c r="P487" s="283" t="s">
        <v>1549</v>
      </c>
    </row>
    <row r="488" ht="36" spans="1:16">
      <c r="A488" s="276">
        <v>490</v>
      </c>
      <c r="B488" s="277">
        <v>2012802</v>
      </c>
      <c r="C488" s="276">
        <v>30299</v>
      </c>
      <c r="D488" s="276">
        <v>50299</v>
      </c>
      <c r="E488" s="309" t="s">
        <v>2723</v>
      </c>
      <c r="F488" s="309" t="s">
        <v>2724</v>
      </c>
      <c r="G488" s="279" t="s">
        <v>2725</v>
      </c>
      <c r="H488" s="279" t="s">
        <v>2725</v>
      </c>
      <c r="I488" s="280">
        <f t="shared" si="11"/>
        <v>15</v>
      </c>
      <c r="J488" s="281">
        <v>15</v>
      </c>
      <c r="K488" s="308">
        <v>0</v>
      </c>
      <c r="L488" s="281" t="s">
        <v>1529</v>
      </c>
      <c r="M488" s="309"/>
      <c r="N488" s="410" t="s">
        <v>1531</v>
      </c>
      <c r="O488" s="282" t="s">
        <v>1899</v>
      </c>
      <c r="P488" s="277" t="s">
        <v>1549</v>
      </c>
    </row>
    <row r="489" ht="36" spans="1:16">
      <c r="A489" s="276">
        <v>491</v>
      </c>
      <c r="B489" s="277">
        <v>2050802</v>
      </c>
      <c r="C489" s="276">
        <v>30216</v>
      </c>
      <c r="D489" s="276">
        <v>50203</v>
      </c>
      <c r="E489" s="278" t="s">
        <v>2726</v>
      </c>
      <c r="F489" s="278" t="s">
        <v>2727</v>
      </c>
      <c r="G489" s="279" t="s">
        <v>2728</v>
      </c>
      <c r="H489" s="279" t="s">
        <v>2728</v>
      </c>
      <c r="I489" s="280">
        <f t="shared" si="11"/>
        <v>64</v>
      </c>
      <c r="J489" s="281">
        <v>64</v>
      </c>
      <c r="K489" s="281">
        <v>0</v>
      </c>
      <c r="L489" s="281" t="s">
        <v>1529</v>
      </c>
      <c r="M489" s="379"/>
      <c r="N489" s="410" t="s">
        <v>1531</v>
      </c>
      <c r="O489" s="282" t="s">
        <v>1899</v>
      </c>
      <c r="P489" s="277" t="s">
        <v>1549</v>
      </c>
    </row>
    <row r="490" ht="36" spans="1:16">
      <c r="A490" s="276">
        <v>492</v>
      </c>
      <c r="B490" s="284">
        <v>2050802</v>
      </c>
      <c r="C490" s="284">
        <v>31006</v>
      </c>
      <c r="D490" s="284">
        <v>50307</v>
      </c>
      <c r="E490" s="284" t="s">
        <v>2729</v>
      </c>
      <c r="F490" s="284"/>
      <c r="G490" s="385" t="s">
        <v>2728</v>
      </c>
      <c r="H490" s="385" t="s">
        <v>2728</v>
      </c>
      <c r="I490" s="280">
        <f t="shared" si="11"/>
        <v>10</v>
      </c>
      <c r="J490" s="327">
        <v>10</v>
      </c>
      <c r="K490" s="327">
        <v>0</v>
      </c>
      <c r="L490" s="281" t="s">
        <v>1529</v>
      </c>
      <c r="M490" s="284" t="s">
        <v>2730</v>
      </c>
      <c r="N490" s="284" t="s">
        <v>1531</v>
      </c>
      <c r="O490" s="282" t="s">
        <v>1899</v>
      </c>
      <c r="P490" s="283" t="s">
        <v>1549</v>
      </c>
    </row>
    <row r="491" ht="36" spans="1:16">
      <c r="A491" s="276">
        <v>493</v>
      </c>
      <c r="B491" s="284">
        <v>2050802</v>
      </c>
      <c r="C491" s="284">
        <v>31006</v>
      </c>
      <c r="D491" s="284">
        <v>50307</v>
      </c>
      <c r="E491" s="284" t="s">
        <v>2731</v>
      </c>
      <c r="F491" s="284"/>
      <c r="G491" s="385" t="s">
        <v>2728</v>
      </c>
      <c r="H491" s="385" t="s">
        <v>2728</v>
      </c>
      <c r="I491" s="280">
        <f t="shared" si="11"/>
        <v>20</v>
      </c>
      <c r="J491" s="327">
        <v>20</v>
      </c>
      <c r="K491" s="327">
        <v>0</v>
      </c>
      <c r="L491" s="281" t="s">
        <v>1529</v>
      </c>
      <c r="M491" s="284" t="s">
        <v>2732</v>
      </c>
      <c r="N491" s="284" t="s">
        <v>1561</v>
      </c>
      <c r="O491" s="282" t="s">
        <v>1899</v>
      </c>
      <c r="P491" s="283" t="s">
        <v>1562</v>
      </c>
    </row>
    <row r="492" ht="36" spans="1:16">
      <c r="A492" s="276">
        <v>494</v>
      </c>
      <c r="B492" s="277">
        <v>2200104</v>
      </c>
      <c r="C492" s="277">
        <v>30227</v>
      </c>
      <c r="D492" s="277">
        <v>50205</v>
      </c>
      <c r="E492" s="284" t="s">
        <v>2733</v>
      </c>
      <c r="F492" s="284" t="s">
        <v>2734</v>
      </c>
      <c r="G492" s="323" t="s">
        <v>2735</v>
      </c>
      <c r="H492" s="323" t="s">
        <v>2735</v>
      </c>
      <c r="I492" s="280">
        <f t="shared" si="11"/>
        <v>200</v>
      </c>
      <c r="J492" s="284">
        <v>200</v>
      </c>
      <c r="K492" s="327">
        <v>0</v>
      </c>
      <c r="L492" s="281" t="s">
        <v>1529</v>
      </c>
      <c r="M492" s="309"/>
      <c r="N492" s="284" t="s">
        <v>1531</v>
      </c>
      <c r="O492" s="282" t="s">
        <v>1500</v>
      </c>
      <c r="P492" s="283" t="s">
        <v>1549</v>
      </c>
    </row>
    <row r="493" ht="156" spans="1:16">
      <c r="A493" s="276">
        <v>495</v>
      </c>
      <c r="B493" s="277">
        <v>2200112</v>
      </c>
      <c r="C493" s="277">
        <v>30227</v>
      </c>
      <c r="D493" s="277">
        <v>50205</v>
      </c>
      <c r="E493" s="284" t="s">
        <v>2736</v>
      </c>
      <c r="F493" s="284" t="s">
        <v>2737</v>
      </c>
      <c r="G493" s="279" t="s">
        <v>2735</v>
      </c>
      <c r="H493" s="279" t="s">
        <v>2735</v>
      </c>
      <c r="I493" s="280">
        <f t="shared" si="11"/>
        <v>1000</v>
      </c>
      <c r="J493" s="284">
        <v>1000</v>
      </c>
      <c r="K493" s="327">
        <v>0</v>
      </c>
      <c r="L493" s="281" t="s">
        <v>1529</v>
      </c>
      <c r="M493" s="284"/>
      <c r="N493" s="284" t="s">
        <v>1561</v>
      </c>
      <c r="O493" s="282" t="s">
        <v>1500</v>
      </c>
      <c r="P493" s="277" t="s">
        <v>1532</v>
      </c>
    </row>
    <row r="494" ht="96" spans="1:16">
      <c r="A494" s="276">
        <v>496</v>
      </c>
      <c r="B494" s="277">
        <v>2240601</v>
      </c>
      <c r="C494" s="276">
        <v>30299</v>
      </c>
      <c r="D494" s="276">
        <v>50299</v>
      </c>
      <c r="E494" s="284" t="s">
        <v>2738</v>
      </c>
      <c r="F494" s="284" t="s">
        <v>2739</v>
      </c>
      <c r="G494" s="279" t="s">
        <v>2735</v>
      </c>
      <c r="H494" s="279" t="s">
        <v>2735</v>
      </c>
      <c r="I494" s="280">
        <f t="shared" si="11"/>
        <v>104</v>
      </c>
      <c r="J494" s="282">
        <v>104</v>
      </c>
      <c r="K494" s="308">
        <v>0</v>
      </c>
      <c r="L494" s="281" t="s">
        <v>1529</v>
      </c>
      <c r="M494" s="282" t="s">
        <v>2740</v>
      </c>
      <c r="N494" s="282" t="s">
        <v>1561</v>
      </c>
      <c r="O494" s="282" t="s">
        <v>1500</v>
      </c>
      <c r="P494" s="341" t="s">
        <v>1745</v>
      </c>
    </row>
    <row r="495" ht="36" spans="1:16">
      <c r="A495" s="276">
        <v>497</v>
      </c>
      <c r="B495" s="277">
        <v>2200104</v>
      </c>
      <c r="C495" s="277">
        <v>30227</v>
      </c>
      <c r="D495" s="277">
        <v>50205</v>
      </c>
      <c r="E495" s="309" t="s">
        <v>2741</v>
      </c>
      <c r="F495" s="309" t="s">
        <v>2742</v>
      </c>
      <c r="G495" s="323" t="s">
        <v>2735</v>
      </c>
      <c r="H495" s="323" t="s">
        <v>2735</v>
      </c>
      <c r="I495" s="280">
        <f t="shared" si="11"/>
        <v>20</v>
      </c>
      <c r="J495" s="282">
        <v>20</v>
      </c>
      <c r="K495" s="327">
        <v>0</v>
      </c>
      <c r="L495" s="281" t="s">
        <v>1529</v>
      </c>
      <c r="M495" s="282"/>
      <c r="N495" s="282" t="s">
        <v>1561</v>
      </c>
      <c r="O495" s="282" t="s">
        <v>1500</v>
      </c>
      <c r="P495" s="283" t="s">
        <v>1562</v>
      </c>
    </row>
    <row r="496" ht="36" spans="1:16">
      <c r="A496" s="276">
        <v>498</v>
      </c>
      <c r="B496" s="277">
        <v>2200104</v>
      </c>
      <c r="C496" s="277">
        <v>30227</v>
      </c>
      <c r="D496" s="277">
        <v>50205</v>
      </c>
      <c r="E496" s="309" t="s">
        <v>2743</v>
      </c>
      <c r="F496" s="309" t="s">
        <v>2734</v>
      </c>
      <c r="G496" s="323" t="s">
        <v>2735</v>
      </c>
      <c r="H496" s="323" t="s">
        <v>2735</v>
      </c>
      <c r="I496" s="280">
        <f t="shared" si="11"/>
        <v>50</v>
      </c>
      <c r="J496" s="284">
        <v>50</v>
      </c>
      <c r="K496" s="327">
        <v>0</v>
      </c>
      <c r="L496" s="281" t="s">
        <v>1529</v>
      </c>
      <c r="M496" s="284"/>
      <c r="N496" s="284" t="s">
        <v>1561</v>
      </c>
      <c r="O496" s="282" t="s">
        <v>1500</v>
      </c>
      <c r="P496" s="283" t="s">
        <v>1562</v>
      </c>
    </row>
    <row r="497" ht="36" spans="1:16">
      <c r="A497" s="276">
        <v>499</v>
      </c>
      <c r="B497" s="277">
        <v>2200104</v>
      </c>
      <c r="C497" s="277">
        <v>30227</v>
      </c>
      <c r="D497" s="277">
        <v>50205</v>
      </c>
      <c r="E497" s="278" t="s">
        <v>2744</v>
      </c>
      <c r="F497" s="282" t="s">
        <v>2745</v>
      </c>
      <c r="G497" s="323" t="s">
        <v>2735</v>
      </c>
      <c r="H497" s="323" t="s">
        <v>2735</v>
      </c>
      <c r="I497" s="280">
        <f t="shared" si="11"/>
        <v>50</v>
      </c>
      <c r="J497" s="284">
        <v>50</v>
      </c>
      <c r="K497" s="327">
        <v>0</v>
      </c>
      <c r="L497" s="281" t="s">
        <v>1529</v>
      </c>
      <c r="M497" s="284"/>
      <c r="N497" s="284" t="s">
        <v>1561</v>
      </c>
      <c r="O497" s="282" t="s">
        <v>1500</v>
      </c>
      <c r="P497" s="283" t="s">
        <v>1562</v>
      </c>
    </row>
    <row r="498" ht="36" spans="1:16">
      <c r="A498" s="276">
        <v>500</v>
      </c>
      <c r="B498" s="277">
        <v>2200104</v>
      </c>
      <c r="C498" s="277">
        <v>30227</v>
      </c>
      <c r="D498" s="277">
        <v>50205</v>
      </c>
      <c r="E498" s="284" t="s">
        <v>2746</v>
      </c>
      <c r="F498" s="284" t="s">
        <v>2747</v>
      </c>
      <c r="G498" s="323" t="s">
        <v>2735</v>
      </c>
      <c r="H498" s="323" t="s">
        <v>2735</v>
      </c>
      <c r="I498" s="280">
        <f t="shared" si="11"/>
        <v>30</v>
      </c>
      <c r="J498" s="284">
        <v>30</v>
      </c>
      <c r="K498" s="327">
        <v>0</v>
      </c>
      <c r="L498" s="281" t="s">
        <v>1595</v>
      </c>
      <c r="M498" s="284"/>
      <c r="N498" s="284" t="s">
        <v>1561</v>
      </c>
      <c r="O498" s="282" t="s">
        <v>1500</v>
      </c>
      <c r="P498" s="283" t="s">
        <v>1562</v>
      </c>
    </row>
    <row r="499" ht="60" spans="1:16">
      <c r="A499" s="276">
        <v>501</v>
      </c>
      <c r="B499" s="277">
        <v>2200199</v>
      </c>
      <c r="C499" s="317">
        <v>30227</v>
      </c>
      <c r="D499" s="276">
        <v>50205</v>
      </c>
      <c r="E499" s="320" t="s">
        <v>2748</v>
      </c>
      <c r="F499" s="278" t="s">
        <v>2749</v>
      </c>
      <c r="G499" s="279" t="s">
        <v>2735</v>
      </c>
      <c r="H499" s="279" t="s">
        <v>2735</v>
      </c>
      <c r="I499" s="280">
        <f t="shared" si="11"/>
        <v>10.4</v>
      </c>
      <c r="J499" s="283">
        <v>10.4</v>
      </c>
      <c r="K499" s="281">
        <v>0</v>
      </c>
      <c r="L499" s="281" t="s">
        <v>1529</v>
      </c>
      <c r="M499" s="282" t="s">
        <v>2750</v>
      </c>
      <c r="N499" s="282" t="s">
        <v>1561</v>
      </c>
      <c r="O499" s="282" t="s">
        <v>1500</v>
      </c>
      <c r="P499" s="283" t="s">
        <v>1562</v>
      </c>
    </row>
    <row r="500" ht="36" spans="1:16">
      <c r="A500" s="276">
        <v>502</v>
      </c>
      <c r="B500" s="277">
        <v>2200199</v>
      </c>
      <c r="C500" s="317">
        <v>30227</v>
      </c>
      <c r="D500" s="276">
        <v>50205</v>
      </c>
      <c r="E500" s="320" t="s">
        <v>2751</v>
      </c>
      <c r="F500" s="320" t="s">
        <v>2752</v>
      </c>
      <c r="G500" s="279" t="s">
        <v>2735</v>
      </c>
      <c r="H500" s="279" t="s">
        <v>2735</v>
      </c>
      <c r="I500" s="280">
        <f t="shared" si="11"/>
        <v>22.4</v>
      </c>
      <c r="J500" s="282">
        <v>22.4</v>
      </c>
      <c r="K500" s="308">
        <v>0</v>
      </c>
      <c r="L500" s="281" t="s">
        <v>1529</v>
      </c>
      <c r="M500" s="282" t="s">
        <v>2753</v>
      </c>
      <c r="N500" s="282" t="s">
        <v>1561</v>
      </c>
      <c r="O500" s="282" t="s">
        <v>1500</v>
      </c>
      <c r="P500" s="283" t="s">
        <v>1562</v>
      </c>
    </row>
    <row r="501" ht="36" spans="1:16">
      <c r="A501" s="276">
        <v>503</v>
      </c>
      <c r="B501" s="277">
        <v>2200106</v>
      </c>
      <c r="C501" s="277">
        <v>30299</v>
      </c>
      <c r="D501" s="277">
        <v>50299</v>
      </c>
      <c r="E501" s="284" t="s">
        <v>2754</v>
      </c>
      <c r="F501" s="284" t="s">
        <v>2755</v>
      </c>
      <c r="G501" s="279" t="s">
        <v>2735</v>
      </c>
      <c r="H501" s="279" t="s">
        <v>2756</v>
      </c>
      <c r="I501" s="280">
        <f t="shared" si="11"/>
        <v>20</v>
      </c>
      <c r="J501" s="282">
        <v>20</v>
      </c>
      <c r="K501" s="308">
        <v>0</v>
      </c>
      <c r="L501" s="281" t="s">
        <v>1595</v>
      </c>
      <c r="M501" s="282" t="s">
        <v>2757</v>
      </c>
      <c r="N501" s="282" t="s">
        <v>1561</v>
      </c>
      <c r="O501" s="282" t="s">
        <v>1500</v>
      </c>
      <c r="P501" s="283" t="s">
        <v>1562</v>
      </c>
    </row>
    <row r="502" ht="36" spans="1:16">
      <c r="A502" s="276">
        <v>504</v>
      </c>
      <c r="B502" s="277">
        <v>2200112</v>
      </c>
      <c r="C502" s="276">
        <v>302</v>
      </c>
      <c r="D502" s="320">
        <v>50205</v>
      </c>
      <c r="E502" s="320" t="s">
        <v>2758</v>
      </c>
      <c r="F502" s="320"/>
      <c r="G502" s="323" t="s">
        <v>2735</v>
      </c>
      <c r="H502" s="323" t="s">
        <v>2759</v>
      </c>
      <c r="I502" s="280">
        <f t="shared" si="11"/>
        <v>100</v>
      </c>
      <c r="J502" s="282">
        <v>100</v>
      </c>
      <c r="K502" s="308">
        <v>0</v>
      </c>
      <c r="L502" s="281" t="s">
        <v>1529</v>
      </c>
      <c r="M502" s="320"/>
      <c r="N502" s="282" t="s">
        <v>1531</v>
      </c>
      <c r="O502" s="282" t="s">
        <v>1500</v>
      </c>
      <c r="P502" s="309" t="s">
        <v>1549</v>
      </c>
    </row>
    <row r="503" ht="24" spans="1:16">
      <c r="A503" s="276">
        <v>505</v>
      </c>
      <c r="B503" s="277">
        <v>2200112</v>
      </c>
      <c r="C503" s="276">
        <v>30227</v>
      </c>
      <c r="D503" s="320">
        <v>50205</v>
      </c>
      <c r="E503" s="320" t="s">
        <v>2760</v>
      </c>
      <c r="F503" s="320" t="s">
        <v>2761</v>
      </c>
      <c r="G503" s="323" t="s">
        <v>2735</v>
      </c>
      <c r="H503" s="323" t="s">
        <v>2759</v>
      </c>
      <c r="I503" s="280">
        <f t="shared" si="11"/>
        <v>140.6</v>
      </c>
      <c r="J503" s="278">
        <v>140.6</v>
      </c>
      <c r="K503" s="308">
        <v>0</v>
      </c>
      <c r="L503" s="281" t="s">
        <v>1529</v>
      </c>
      <c r="M503" s="320"/>
      <c r="N503" s="278" t="s">
        <v>1531</v>
      </c>
      <c r="O503" s="282" t="s">
        <v>1500</v>
      </c>
      <c r="P503" s="309" t="s">
        <v>1549</v>
      </c>
    </row>
    <row r="504" ht="24" spans="1:16">
      <c r="A504" s="276">
        <v>506</v>
      </c>
      <c r="B504" s="277">
        <v>2200112</v>
      </c>
      <c r="C504" s="284">
        <v>30227</v>
      </c>
      <c r="D504" s="320">
        <v>50205</v>
      </c>
      <c r="E504" s="320" t="s">
        <v>2762</v>
      </c>
      <c r="F504" s="320" t="s">
        <v>2763</v>
      </c>
      <c r="G504" s="323" t="s">
        <v>2735</v>
      </c>
      <c r="H504" s="323" t="s">
        <v>2759</v>
      </c>
      <c r="I504" s="280">
        <f t="shared" si="11"/>
        <v>300</v>
      </c>
      <c r="J504" s="282">
        <v>300</v>
      </c>
      <c r="K504" s="308">
        <v>0</v>
      </c>
      <c r="L504" s="281" t="s">
        <v>1529</v>
      </c>
      <c r="M504" s="320"/>
      <c r="N504" s="284" t="s">
        <v>1531</v>
      </c>
      <c r="O504" s="282" t="s">
        <v>1500</v>
      </c>
      <c r="P504" s="309" t="s">
        <v>1549</v>
      </c>
    </row>
    <row r="505" ht="108" spans="1:16">
      <c r="A505" s="276">
        <v>507</v>
      </c>
      <c r="B505" s="462" t="s">
        <v>2764</v>
      </c>
      <c r="C505" s="276">
        <v>30299</v>
      </c>
      <c r="D505" s="276">
        <v>50299</v>
      </c>
      <c r="E505" s="319" t="s">
        <v>2765</v>
      </c>
      <c r="F505" s="278" t="s">
        <v>2766</v>
      </c>
      <c r="G505" s="463" t="s">
        <v>2767</v>
      </c>
      <c r="H505" s="463" t="s">
        <v>2767</v>
      </c>
      <c r="I505" s="280">
        <f t="shared" si="11"/>
        <v>88</v>
      </c>
      <c r="J505" s="282">
        <v>88</v>
      </c>
      <c r="K505" s="308">
        <v>0</v>
      </c>
      <c r="L505" s="281" t="s">
        <v>1529</v>
      </c>
      <c r="M505" s="282" t="s">
        <v>2768</v>
      </c>
      <c r="N505" s="282" t="s">
        <v>1531</v>
      </c>
      <c r="O505" s="282" t="s">
        <v>1500</v>
      </c>
      <c r="P505" s="283" t="s">
        <v>1549</v>
      </c>
    </row>
    <row r="506" ht="48" spans="1:16">
      <c r="A506" s="276">
        <v>508</v>
      </c>
      <c r="B506" s="277">
        <v>2013799</v>
      </c>
      <c r="C506" s="276">
        <v>30299</v>
      </c>
      <c r="D506" s="276">
        <v>50299</v>
      </c>
      <c r="E506" s="278" t="s">
        <v>2769</v>
      </c>
      <c r="F506" s="278" t="s">
        <v>2770</v>
      </c>
      <c r="G506" s="279" t="s">
        <v>2771</v>
      </c>
      <c r="H506" s="279" t="s">
        <v>2771</v>
      </c>
      <c r="I506" s="280">
        <f t="shared" si="11"/>
        <v>25</v>
      </c>
      <c r="J506" s="282">
        <v>25</v>
      </c>
      <c r="K506" s="281">
        <v>0</v>
      </c>
      <c r="L506" s="281" t="s">
        <v>1529</v>
      </c>
      <c r="M506" s="282" t="s">
        <v>2772</v>
      </c>
      <c r="N506" s="282" t="s">
        <v>1531</v>
      </c>
      <c r="O506" s="282" t="s">
        <v>1353</v>
      </c>
      <c r="P506" s="283" t="s">
        <v>1549</v>
      </c>
    </row>
    <row r="507" ht="48" spans="1:16">
      <c r="A507" s="276">
        <v>509</v>
      </c>
      <c r="B507" s="277">
        <v>2013799</v>
      </c>
      <c r="C507" s="276">
        <v>30299</v>
      </c>
      <c r="D507" s="276">
        <v>50299</v>
      </c>
      <c r="E507" s="278" t="s">
        <v>2773</v>
      </c>
      <c r="F507" s="278" t="s">
        <v>2770</v>
      </c>
      <c r="G507" s="279" t="s">
        <v>2771</v>
      </c>
      <c r="H507" s="279" t="s">
        <v>2771</v>
      </c>
      <c r="I507" s="280">
        <f t="shared" si="11"/>
        <v>20</v>
      </c>
      <c r="J507" s="282">
        <v>20</v>
      </c>
      <c r="K507" s="281">
        <v>0</v>
      </c>
      <c r="L507" s="281" t="s">
        <v>1529</v>
      </c>
      <c r="M507" s="282" t="s">
        <v>2772</v>
      </c>
      <c r="N507" s="282" t="s">
        <v>1561</v>
      </c>
      <c r="O507" s="282" t="s">
        <v>1353</v>
      </c>
      <c r="P507" s="283" t="s">
        <v>1562</v>
      </c>
    </row>
    <row r="508" ht="48" spans="1:16">
      <c r="A508" s="276">
        <v>510</v>
      </c>
      <c r="B508" s="277">
        <v>2013799</v>
      </c>
      <c r="C508" s="276">
        <v>30299</v>
      </c>
      <c r="D508" s="276">
        <v>50299</v>
      </c>
      <c r="E508" s="278" t="s">
        <v>2774</v>
      </c>
      <c r="F508" s="278" t="s">
        <v>2775</v>
      </c>
      <c r="G508" s="279" t="s">
        <v>2771</v>
      </c>
      <c r="H508" s="279" t="s">
        <v>2771</v>
      </c>
      <c r="I508" s="280">
        <f t="shared" si="11"/>
        <v>18</v>
      </c>
      <c r="J508" s="282">
        <v>18</v>
      </c>
      <c r="K508" s="281">
        <v>0</v>
      </c>
      <c r="L508" s="281" t="s">
        <v>1529</v>
      </c>
      <c r="M508" s="282" t="s">
        <v>2776</v>
      </c>
      <c r="N508" s="282" t="s">
        <v>1561</v>
      </c>
      <c r="O508" s="282" t="s">
        <v>1353</v>
      </c>
      <c r="P508" s="283" t="s">
        <v>1562</v>
      </c>
    </row>
    <row r="509" ht="48" spans="1:16">
      <c r="A509" s="276">
        <v>511</v>
      </c>
      <c r="B509" s="285">
        <v>2070808</v>
      </c>
      <c r="C509" s="464">
        <v>302</v>
      </c>
      <c r="D509" s="464">
        <v>50502</v>
      </c>
      <c r="E509" s="369" t="s">
        <v>2777</v>
      </c>
      <c r="F509" s="369" t="s">
        <v>2778</v>
      </c>
      <c r="G509" s="465" t="s">
        <v>2779</v>
      </c>
      <c r="H509" s="465" t="s">
        <v>2779</v>
      </c>
      <c r="I509" s="280">
        <f t="shared" si="11"/>
        <v>120</v>
      </c>
      <c r="J509" s="282">
        <v>120</v>
      </c>
      <c r="K509" s="280">
        <v>0</v>
      </c>
      <c r="L509" s="281" t="s">
        <v>1529</v>
      </c>
      <c r="M509" s="282"/>
      <c r="N509" s="282" t="s">
        <v>1531</v>
      </c>
      <c r="O509" s="282" t="s">
        <v>1353</v>
      </c>
      <c r="P509" s="283" t="s">
        <v>1549</v>
      </c>
    </row>
    <row r="510" ht="60" spans="1:16">
      <c r="A510" s="276">
        <v>512</v>
      </c>
      <c r="B510" s="276" t="s">
        <v>2780</v>
      </c>
      <c r="C510" s="277">
        <v>30299</v>
      </c>
      <c r="D510" s="276">
        <v>50299</v>
      </c>
      <c r="E510" s="276" t="s">
        <v>2781</v>
      </c>
      <c r="F510" s="278" t="s">
        <v>2782</v>
      </c>
      <c r="G510" s="279" t="s">
        <v>2783</v>
      </c>
      <c r="H510" s="279" t="s">
        <v>2783</v>
      </c>
      <c r="I510" s="280">
        <f t="shared" si="11"/>
        <v>80</v>
      </c>
      <c r="J510" s="282">
        <v>80</v>
      </c>
      <c r="K510" s="280">
        <v>0</v>
      </c>
      <c r="L510" s="281" t="s">
        <v>1529</v>
      </c>
      <c r="M510" s="311"/>
      <c r="N510" s="282" t="s">
        <v>1531</v>
      </c>
      <c r="O510" s="282" t="s">
        <v>1353</v>
      </c>
      <c r="P510" s="283" t="s">
        <v>1549</v>
      </c>
    </row>
    <row r="511" ht="36" spans="1:16">
      <c r="A511" s="276">
        <v>513</v>
      </c>
      <c r="B511" s="277">
        <v>2130599</v>
      </c>
      <c r="C511" s="277">
        <v>30299</v>
      </c>
      <c r="D511" s="277">
        <v>50299</v>
      </c>
      <c r="E511" s="278" t="s">
        <v>2784</v>
      </c>
      <c r="F511" s="284" t="s">
        <v>2785</v>
      </c>
      <c r="G511" s="279" t="s">
        <v>2786</v>
      </c>
      <c r="H511" s="279" t="s">
        <v>2786</v>
      </c>
      <c r="I511" s="280">
        <f t="shared" si="11"/>
        <v>12</v>
      </c>
      <c r="J511" s="282">
        <v>12</v>
      </c>
      <c r="K511" s="308">
        <v>0</v>
      </c>
      <c r="L511" s="281" t="s">
        <v>1595</v>
      </c>
      <c r="M511" s="278" t="s">
        <v>2787</v>
      </c>
      <c r="N511" s="282" t="s">
        <v>1531</v>
      </c>
      <c r="O511" s="320" t="s">
        <v>1507</v>
      </c>
      <c r="P511" s="283" t="s">
        <v>1549</v>
      </c>
    </row>
    <row r="512" ht="24" spans="1:16">
      <c r="A512" s="276">
        <v>514</v>
      </c>
      <c r="B512" s="341">
        <v>2013102</v>
      </c>
      <c r="C512" s="352">
        <v>30299</v>
      </c>
      <c r="D512" s="352">
        <v>50299</v>
      </c>
      <c r="E512" s="320" t="s">
        <v>2788</v>
      </c>
      <c r="F512" s="276" t="s">
        <v>2789</v>
      </c>
      <c r="G512" s="387" t="s">
        <v>2790</v>
      </c>
      <c r="H512" s="387" t="s">
        <v>2790</v>
      </c>
      <c r="I512" s="280">
        <f t="shared" ref="I512:I530" si="12">J512+K512</f>
        <v>48</v>
      </c>
      <c r="J512" s="466">
        <v>48</v>
      </c>
      <c r="K512" s="281">
        <v>0</v>
      </c>
      <c r="L512" s="281" t="s">
        <v>1529</v>
      </c>
      <c r="M512" s="276"/>
      <c r="N512" s="320" t="s">
        <v>1561</v>
      </c>
      <c r="O512" s="282" t="s">
        <v>1899</v>
      </c>
      <c r="P512" s="283" t="s">
        <v>1562</v>
      </c>
    </row>
    <row r="513" ht="24" spans="1:16">
      <c r="A513" s="276">
        <v>515</v>
      </c>
      <c r="B513" s="277">
        <v>2012901</v>
      </c>
      <c r="C513" s="276">
        <v>30201</v>
      </c>
      <c r="D513" s="276">
        <v>50201</v>
      </c>
      <c r="E513" s="278" t="s">
        <v>2791</v>
      </c>
      <c r="F513" s="278" t="s">
        <v>2792</v>
      </c>
      <c r="G513" s="279" t="s">
        <v>2793</v>
      </c>
      <c r="H513" s="279" t="s">
        <v>2793</v>
      </c>
      <c r="I513" s="280">
        <f t="shared" si="12"/>
        <v>29</v>
      </c>
      <c r="J513" s="281">
        <v>29</v>
      </c>
      <c r="K513" s="281">
        <v>0</v>
      </c>
      <c r="L513" s="281" t="s">
        <v>1529</v>
      </c>
      <c r="M513" s="282"/>
      <c r="N513" s="282" t="s">
        <v>1561</v>
      </c>
      <c r="O513" s="282" t="s">
        <v>1899</v>
      </c>
      <c r="P513" s="283" t="s">
        <v>1562</v>
      </c>
    </row>
    <row r="514" ht="36" spans="1:16">
      <c r="A514" s="276">
        <v>516</v>
      </c>
      <c r="B514" s="277">
        <v>2012901</v>
      </c>
      <c r="C514" s="276">
        <v>30201</v>
      </c>
      <c r="D514" s="276">
        <v>50201</v>
      </c>
      <c r="E514" s="284" t="s">
        <v>2794</v>
      </c>
      <c r="F514" s="284" t="s">
        <v>2795</v>
      </c>
      <c r="G514" s="279" t="s">
        <v>2793</v>
      </c>
      <c r="H514" s="279" t="s">
        <v>2793</v>
      </c>
      <c r="I514" s="280">
        <f t="shared" si="12"/>
        <v>12.6</v>
      </c>
      <c r="J514" s="281">
        <v>12.6</v>
      </c>
      <c r="K514" s="308">
        <v>0</v>
      </c>
      <c r="L514" s="281" t="s">
        <v>1529</v>
      </c>
      <c r="M514" s="282" t="s">
        <v>2796</v>
      </c>
      <c r="N514" s="282" t="s">
        <v>1561</v>
      </c>
      <c r="O514" s="282" t="s">
        <v>1899</v>
      </c>
      <c r="P514" s="283" t="s">
        <v>1562</v>
      </c>
    </row>
    <row r="515" ht="24" spans="1:16">
      <c r="A515" s="276">
        <v>517</v>
      </c>
      <c r="B515" s="388">
        <v>2010302</v>
      </c>
      <c r="C515" s="389">
        <v>31099</v>
      </c>
      <c r="D515" s="389">
        <v>503058</v>
      </c>
      <c r="E515" s="390" t="s">
        <v>2797</v>
      </c>
      <c r="F515" s="393"/>
      <c r="G515" s="391" t="s">
        <v>2798</v>
      </c>
      <c r="H515" s="391" t="s">
        <v>2798</v>
      </c>
      <c r="I515" s="280">
        <f t="shared" si="12"/>
        <v>2.2</v>
      </c>
      <c r="J515" s="392">
        <v>2.2</v>
      </c>
      <c r="K515" s="412">
        <v>0</v>
      </c>
      <c r="L515" s="281" t="s">
        <v>1529</v>
      </c>
      <c r="M515" s="425"/>
      <c r="N515" s="425" t="s">
        <v>1561</v>
      </c>
      <c r="O515" s="425" t="s">
        <v>1899</v>
      </c>
      <c r="P515" s="341" t="s">
        <v>1745</v>
      </c>
    </row>
    <row r="516" ht="24" spans="1:16">
      <c r="A516" s="276">
        <v>518</v>
      </c>
      <c r="B516" s="277">
        <v>2150199</v>
      </c>
      <c r="C516" s="276">
        <v>30399</v>
      </c>
      <c r="D516" s="276">
        <v>50999</v>
      </c>
      <c r="E516" s="278" t="s">
        <v>2799</v>
      </c>
      <c r="F516" s="278" t="s">
        <v>2800</v>
      </c>
      <c r="G516" s="279" t="s">
        <v>2801</v>
      </c>
      <c r="H516" s="279" t="s">
        <v>2801</v>
      </c>
      <c r="I516" s="280">
        <f t="shared" si="12"/>
        <v>14</v>
      </c>
      <c r="J516" s="282">
        <v>14</v>
      </c>
      <c r="K516" s="281">
        <v>0</v>
      </c>
      <c r="L516" s="281" t="s">
        <v>1529</v>
      </c>
      <c r="M516" s="282" t="s">
        <v>2802</v>
      </c>
      <c r="N516" s="282" t="s">
        <v>1561</v>
      </c>
      <c r="O516" s="278" t="s">
        <v>2446</v>
      </c>
      <c r="P516" s="341" t="s">
        <v>1745</v>
      </c>
    </row>
    <row r="517" ht="24" spans="1:16">
      <c r="A517" s="276">
        <v>519</v>
      </c>
      <c r="B517" s="277">
        <v>2150199</v>
      </c>
      <c r="C517" s="276">
        <v>30399</v>
      </c>
      <c r="D517" s="276">
        <v>50999</v>
      </c>
      <c r="E517" s="278" t="s">
        <v>2799</v>
      </c>
      <c r="F517" s="278" t="s">
        <v>2803</v>
      </c>
      <c r="G517" s="279" t="s">
        <v>2801</v>
      </c>
      <c r="H517" s="279" t="s">
        <v>2801</v>
      </c>
      <c r="I517" s="280">
        <f t="shared" si="12"/>
        <v>6.9</v>
      </c>
      <c r="J517" s="278">
        <v>6.9</v>
      </c>
      <c r="K517" s="308">
        <v>0</v>
      </c>
      <c r="L517" s="281" t="s">
        <v>1529</v>
      </c>
      <c r="M517" s="282" t="s">
        <v>2802</v>
      </c>
      <c r="N517" s="278" t="s">
        <v>1561</v>
      </c>
      <c r="O517" s="278" t="s">
        <v>2446</v>
      </c>
      <c r="P517" s="341" t="s">
        <v>1745</v>
      </c>
    </row>
    <row r="518" ht="24" spans="1:16">
      <c r="A518" s="276">
        <v>520</v>
      </c>
      <c r="B518" s="277">
        <v>2150199</v>
      </c>
      <c r="C518" s="276">
        <v>30399</v>
      </c>
      <c r="D518" s="276">
        <v>50999</v>
      </c>
      <c r="E518" s="278" t="s">
        <v>2799</v>
      </c>
      <c r="F518" s="278" t="s">
        <v>2804</v>
      </c>
      <c r="G518" s="279" t="s">
        <v>2801</v>
      </c>
      <c r="H518" s="279" t="s">
        <v>2801</v>
      </c>
      <c r="I518" s="280">
        <f t="shared" si="12"/>
        <v>18.42</v>
      </c>
      <c r="J518" s="278">
        <v>18.42</v>
      </c>
      <c r="K518" s="281">
        <v>0</v>
      </c>
      <c r="L518" s="281" t="s">
        <v>1529</v>
      </c>
      <c r="M518" s="282" t="s">
        <v>2802</v>
      </c>
      <c r="N518" s="278" t="s">
        <v>1561</v>
      </c>
      <c r="O518" s="278" t="s">
        <v>2446</v>
      </c>
      <c r="P518" s="341" t="s">
        <v>1745</v>
      </c>
    </row>
    <row r="519" ht="24" spans="1:16">
      <c r="A519" s="276">
        <v>521</v>
      </c>
      <c r="B519" s="321">
        <v>2170199</v>
      </c>
      <c r="C519" s="321">
        <v>302</v>
      </c>
      <c r="D519" s="321">
        <v>502</v>
      </c>
      <c r="E519" s="278" t="s">
        <v>2805</v>
      </c>
      <c r="F519" s="340" t="s">
        <v>2806</v>
      </c>
      <c r="G519" s="279" t="s">
        <v>2807</v>
      </c>
      <c r="H519" s="279" t="s">
        <v>2807</v>
      </c>
      <c r="I519" s="280">
        <f t="shared" si="12"/>
        <v>30</v>
      </c>
      <c r="J519" s="280">
        <v>30</v>
      </c>
      <c r="K519" s="281">
        <v>0</v>
      </c>
      <c r="L519" s="281" t="s">
        <v>1595</v>
      </c>
      <c r="M519" s="340"/>
      <c r="N519" s="420" t="s">
        <v>1561</v>
      </c>
      <c r="O519" s="320" t="s">
        <v>2434</v>
      </c>
      <c r="P519" s="283" t="s">
        <v>1562</v>
      </c>
    </row>
    <row r="520" ht="60" spans="1:16">
      <c r="A520" s="276">
        <v>522</v>
      </c>
      <c r="B520" s="320">
        <v>2110203</v>
      </c>
      <c r="C520" s="320">
        <v>30227</v>
      </c>
      <c r="D520" s="320">
        <v>50205</v>
      </c>
      <c r="E520" s="276" t="s">
        <v>2736</v>
      </c>
      <c r="F520" s="282" t="s">
        <v>2808</v>
      </c>
      <c r="G520" s="323" t="s">
        <v>2809</v>
      </c>
      <c r="H520" s="323" t="s">
        <v>2809</v>
      </c>
      <c r="I520" s="280">
        <f t="shared" si="12"/>
        <v>96</v>
      </c>
      <c r="J520" s="282">
        <v>96</v>
      </c>
      <c r="K520" s="280">
        <v>0</v>
      </c>
      <c r="L520" s="281" t="s">
        <v>1529</v>
      </c>
      <c r="M520" s="282"/>
      <c r="N520" s="282" t="s">
        <v>1561</v>
      </c>
      <c r="O520" s="320" t="s">
        <v>1500</v>
      </c>
      <c r="P520" s="283" t="s">
        <v>1562</v>
      </c>
    </row>
    <row r="521" ht="84" spans="1:16">
      <c r="A521" s="276">
        <v>523</v>
      </c>
      <c r="B521" s="321">
        <v>2110401</v>
      </c>
      <c r="C521" s="320">
        <v>30299</v>
      </c>
      <c r="D521" s="320">
        <v>50299</v>
      </c>
      <c r="E521" s="320" t="s">
        <v>2810</v>
      </c>
      <c r="F521" s="320" t="s">
        <v>2811</v>
      </c>
      <c r="G521" s="323" t="s">
        <v>2809</v>
      </c>
      <c r="H521" s="323" t="s">
        <v>2809</v>
      </c>
      <c r="I521" s="280">
        <f t="shared" si="12"/>
        <v>62</v>
      </c>
      <c r="J521" s="320">
        <v>62</v>
      </c>
      <c r="K521" s="308">
        <v>0</v>
      </c>
      <c r="L521" s="281" t="s">
        <v>1529</v>
      </c>
      <c r="M521" s="320"/>
      <c r="N521" s="320" t="s">
        <v>1561</v>
      </c>
      <c r="O521" s="320" t="s">
        <v>1500</v>
      </c>
      <c r="P521" s="283" t="s">
        <v>1562</v>
      </c>
    </row>
    <row r="522" ht="48" spans="1:16">
      <c r="A522" s="276">
        <v>524</v>
      </c>
      <c r="B522" s="320">
        <v>2110302</v>
      </c>
      <c r="C522" s="320">
        <v>31005</v>
      </c>
      <c r="D522" s="320">
        <v>50302</v>
      </c>
      <c r="E522" s="276" t="s">
        <v>2812</v>
      </c>
      <c r="F522" s="276" t="s">
        <v>2813</v>
      </c>
      <c r="G522" s="323" t="s">
        <v>2809</v>
      </c>
      <c r="H522" s="323" t="s">
        <v>2809</v>
      </c>
      <c r="I522" s="280">
        <f t="shared" si="12"/>
        <v>51</v>
      </c>
      <c r="J522" s="320">
        <v>51</v>
      </c>
      <c r="K522" s="308">
        <v>0</v>
      </c>
      <c r="L522" s="281" t="s">
        <v>1529</v>
      </c>
      <c r="M522" s="276" t="s">
        <v>2814</v>
      </c>
      <c r="N522" s="320" t="s">
        <v>1561</v>
      </c>
      <c r="O522" s="282" t="s">
        <v>1500</v>
      </c>
      <c r="P522" s="283" t="s">
        <v>1562</v>
      </c>
    </row>
    <row r="523" ht="84" spans="1:16">
      <c r="A523" s="276">
        <v>525</v>
      </c>
      <c r="B523" s="320">
        <v>2110302</v>
      </c>
      <c r="C523" s="320">
        <v>31005</v>
      </c>
      <c r="D523" s="320">
        <v>50302</v>
      </c>
      <c r="E523" s="276" t="s">
        <v>2815</v>
      </c>
      <c r="F523" s="276" t="s">
        <v>2816</v>
      </c>
      <c r="G523" s="323" t="s">
        <v>2809</v>
      </c>
      <c r="H523" s="323" t="s">
        <v>2809</v>
      </c>
      <c r="I523" s="280">
        <f t="shared" si="12"/>
        <v>160</v>
      </c>
      <c r="J523" s="320">
        <v>160</v>
      </c>
      <c r="K523" s="308">
        <v>0</v>
      </c>
      <c r="L523" s="281" t="s">
        <v>1529</v>
      </c>
      <c r="M523" s="276" t="s">
        <v>2817</v>
      </c>
      <c r="N523" s="320" t="s">
        <v>1561</v>
      </c>
      <c r="O523" s="282" t="s">
        <v>1500</v>
      </c>
      <c r="P523" s="283" t="s">
        <v>1562</v>
      </c>
    </row>
    <row r="524" ht="36" spans="1:16">
      <c r="A524" s="276">
        <v>526</v>
      </c>
      <c r="B524" s="320">
        <v>2110302</v>
      </c>
      <c r="C524" s="320">
        <v>31005</v>
      </c>
      <c r="D524" s="320">
        <v>50302</v>
      </c>
      <c r="E524" s="276" t="s">
        <v>2815</v>
      </c>
      <c r="F524" s="276" t="s">
        <v>2816</v>
      </c>
      <c r="G524" s="323" t="s">
        <v>2809</v>
      </c>
      <c r="H524" s="323" t="s">
        <v>2809</v>
      </c>
      <c r="I524" s="280">
        <f t="shared" si="12"/>
        <v>200</v>
      </c>
      <c r="J524" s="320">
        <v>200</v>
      </c>
      <c r="K524" s="308">
        <v>0</v>
      </c>
      <c r="L524" s="281" t="s">
        <v>1529</v>
      </c>
      <c r="M524" s="276" t="s">
        <v>2818</v>
      </c>
      <c r="N524" s="320" t="s">
        <v>1561</v>
      </c>
      <c r="O524" s="282" t="s">
        <v>1500</v>
      </c>
      <c r="P524" s="283" t="s">
        <v>1562</v>
      </c>
    </row>
    <row r="525" ht="24" spans="1:16">
      <c r="A525" s="276">
        <v>529</v>
      </c>
      <c r="B525" s="277">
        <v>2120501</v>
      </c>
      <c r="C525" s="276">
        <v>30201</v>
      </c>
      <c r="D525" s="276">
        <v>50502</v>
      </c>
      <c r="E525" s="278" t="s">
        <v>2819</v>
      </c>
      <c r="F525" s="278" t="s">
        <v>2820</v>
      </c>
      <c r="G525" s="279" t="s">
        <v>2821</v>
      </c>
      <c r="H525" s="279" t="s">
        <v>2821</v>
      </c>
      <c r="I525" s="280">
        <f t="shared" si="12"/>
        <v>7</v>
      </c>
      <c r="J525" s="282">
        <v>7</v>
      </c>
      <c r="K525" s="281">
        <v>0</v>
      </c>
      <c r="L525" s="281" t="s">
        <v>1595</v>
      </c>
      <c r="M525" s="282"/>
      <c r="N525" s="282" t="s">
        <v>1561</v>
      </c>
      <c r="O525" s="282" t="s">
        <v>1517</v>
      </c>
      <c r="P525" s="283" t="s">
        <v>1562</v>
      </c>
    </row>
    <row r="526" ht="36" spans="1:16">
      <c r="A526" s="276">
        <v>530</v>
      </c>
      <c r="B526" s="467">
        <v>2120717</v>
      </c>
      <c r="C526" s="276">
        <v>30201</v>
      </c>
      <c r="D526" s="276">
        <v>50201</v>
      </c>
      <c r="E526" s="278" t="s">
        <v>2822</v>
      </c>
      <c r="F526" s="278" t="s">
        <v>2823</v>
      </c>
      <c r="G526" s="279" t="s">
        <v>2824</v>
      </c>
      <c r="H526" s="279" t="s">
        <v>2824</v>
      </c>
      <c r="I526" s="280">
        <f t="shared" si="12"/>
        <v>48</v>
      </c>
      <c r="J526" s="308">
        <v>48</v>
      </c>
      <c r="K526" s="281">
        <v>0</v>
      </c>
      <c r="L526" s="281" t="s">
        <v>1595</v>
      </c>
      <c r="M526" s="282" t="s">
        <v>2825</v>
      </c>
      <c r="N526" s="308" t="s">
        <v>1561</v>
      </c>
      <c r="O526" s="289" t="s">
        <v>1398</v>
      </c>
      <c r="P526" s="283" t="s">
        <v>1562</v>
      </c>
    </row>
    <row r="527" ht="36" spans="1:16">
      <c r="A527" s="276">
        <v>531</v>
      </c>
      <c r="B527" s="468">
        <v>2010301</v>
      </c>
      <c r="C527" s="469">
        <v>30201</v>
      </c>
      <c r="D527" s="469">
        <v>50201</v>
      </c>
      <c r="E527" s="306" t="s">
        <v>2826</v>
      </c>
      <c r="F527" s="306" t="s">
        <v>2827</v>
      </c>
      <c r="G527" s="470" t="s">
        <v>2828</v>
      </c>
      <c r="H527" s="470" t="s">
        <v>2828</v>
      </c>
      <c r="I527" s="280">
        <f t="shared" si="12"/>
        <v>10</v>
      </c>
      <c r="J527" s="308">
        <v>10</v>
      </c>
      <c r="K527" s="471">
        <v>0</v>
      </c>
      <c r="L527" s="281" t="s">
        <v>1529</v>
      </c>
      <c r="M527" s="306" t="s">
        <v>2829</v>
      </c>
      <c r="N527" s="410" t="s">
        <v>1561</v>
      </c>
      <c r="O527" s="425" t="s">
        <v>1517</v>
      </c>
      <c r="P527" s="283" t="s">
        <v>1562</v>
      </c>
    </row>
    <row r="528" ht="48" spans="1:16">
      <c r="A528" s="276">
        <v>532</v>
      </c>
      <c r="B528" s="393" t="s">
        <v>2830</v>
      </c>
      <c r="C528" s="393" t="s">
        <v>1619</v>
      </c>
      <c r="D528" s="393">
        <v>50302</v>
      </c>
      <c r="E528" s="393" t="s">
        <v>2831</v>
      </c>
      <c r="F528" s="393" t="s">
        <v>2831</v>
      </c>
      <c r="G528" s="472" t="s">
        <v>2832</v>
      </c>
      <c r="H528" s="472" t="s">
        <v>2833</v>
      </c>
      <c r="I528" s="280">
        <f t="shared" si="12"/>
        <v>29.85</v>
      </c>
      <c r="J528" s="392">
        <v>29.85</v>
      </c>
      <c r="K528" s="412">
        <v>0</v>
      </c>
      <c r="L528" s="281" t="s">
        <v>1529</v>
      </c>
      <c r="M528" s="425" t="s">
        <v>2834</v>
      </c>
      <c r="N528" s="410" t="s">
        <v>1561</v>
      </c>
      <c r="O528" s="425" t="s">
        <v>1517</v>
      </c>
      <c r="P528" s="283" t="s">
        <v>1562</v>
      </c>
    </row>
    <row r="529" ht="24" spans="17:19">
      <c r="Q529" s="459" t="s">
        <v>1595</v>
      </c>
      <c r="R529" s="473" t="s">
        <v>2835</v>
      </c>
      <c r="S529" s="254" t="s">
        <v>1561</v>
      </c>
    </row>
    <row r="530" ht="12.75" spans="17:19">
      <c r="Q530" s="459" t="s">
        <v>1350</v>
      </c>
      <c r="R530" s="473" t="s">
        <v>2836</v>
      </c>
      <c r="S530" s="254" t="s">
        <v>2057</v>
      </c>
    </row>
    <row r="531" ht="25.5" spans="17:19">
      <c r="Q531" s="459" t="s">
        <v>2837</v>
      </c>
      <c r="R531" s="473" t="s">
        <v>2838</v>
      </c>
    </row>
    <row r="532" ht="12.75" spans="17:19">
      <c r="Q532" s="459" t="s">
        <v>2839</v>
      </c>
      <c r="R532" s="473" t="s">
        <v>1562</v>
      </c>
    </row>
    <row r="533" ht="12.75" spans="17:19">
      <c r="Q533" s="459" t="s">
        <v>2840</v>
      </c>
      <c r="R533" s="473" t="s">
        <v>2841</v>
      </c>
    </row>
    <row r="534" ht="12.75" spans="17:19">
      <c r="Q534" s="459" t="s">
        <v>2842</v>
      </c>
      <c r="R534" s="473" t="s">
        <v>2713</v>
      </c>
    </row>
    <row r="535" ht="24" spans="17:19">
      <c r="Q535" s="459" t="s">
        <v>2843</v>
      </c>
      <c r="R535" s="473" t="s">
        <v>2844</v>
      </c>
    </row>
    <row r="536" ht="13.5" spans="17:19">
      <c r="Q536" s="459" t="s">
        <v>2845</v>
      </c>
      <c r="R536" s="474" t="s">
        <v>2846</v>
      </c>
    </row>
    <row r="537" ht="12.75" spans="17:19">
      <c r="Q537" s="459" t="s">
        <v>2847</v>
      </c>
      <c r="R537" s="473" t="s">
        <v>2848</v>
      </c>
    </row>
    <row r="538" ht="12.75" spans="17:19">
      <c r="Q538" s="459" t="s">
        <v>2849</v>
      </c>
      <c r="R538" s="473" t="s">
        <v>2850</v>
      </c>
    </row>
    <row r="539" ht="12.75" spans="17:19">
      <c r="Q539" s="459" t="s">
        <v>2851</v>
      </c>
      <c r="R539" s="473" t="s">
        <v>1542</v>
      </c>
    </row>
    <row r="540" spans="17:19">
      <c r="Q540" s="459" t="s">
        <v>2852</v>
      </c>
      <c r="R540" s="254" t="s">
        <v>2853</v>
      </c>
    </row>
    <row r="541" spans="17:19">
      <c r="Q541" s="459" t="s">
        <v>2854</v>
      </c>
      <c r="R541" s="254" t="s">
        <v>1532</v>
      </c>
    </row>
    <row r="542" spans="17:19">
      <c r="Q542" s="459" t="s">
        <v>2855</v>
      </c>
      <c r="R542" s="254" t="s">
        <v>2856</v>
      </c>
    </row>
    <row r="543" spans="17:19">
      <c r="Q543" s="459" t="s">
        <v>2857</v>
      </c>
      <c r="R543" s="254" t="s">
        <v>2858</v>
      </c>
    </row>
    <row r="544" spans="17:19">
      <c r="Q544" s="459" t="s">
        <v>2859</v>
      </c>
      <c r="R544" s="254" t="s">
        <v>2057</v>
      </c>
    </row>
    <row r="545" spans="17:17">
      <c r="Q545" s="459" t="s">
        <v>2860</v>
      </c>
    </row>
    <row r="546" ht="24" spans="17:17">
      <c r="Q546" s="459" t="s">
        <v>2861</v>
      </c>
    </row>
    <row r="547" spans="17:17">
      <c r="Q547" s="459" t="s">
        <v>2862</v>
      </c>
    </row>
    <row r="548" spans="17:17">
      <c r="Q548" s="459" t="s">
        <v>2863</v>
      </c>
    </row>
    <row r="549" ht="24" spans="17:17">
      <c r="Q549" s="459" t="s">
        <v>2864</v>
      </c>
    </row>
    <row r="550" spans="17:17">
      <c r="Q550" s="459" t="s">
        <v>2865</v>
      </c>
    </row>
    <row r="551" spans="17:17">
      <c r="Q551" s="459" t="s">
        <v>2866</v>
      </c>
    </row>
    <row r="552" spans="17:17">
      <c r="Q552" s="459" t="s">
        <v>2867</v>
      </c>
    </row>
    <row r="553" ht="12.75" spans="17:17">
      <c r="Q553" s="475" t="s">
        <v>2868</v>
      </c>
    </row>
    <row r="554" ht="12.75" spans="17:17">
      <c r="Q554" s="475" t="s">
        <v>2869</v>
      </c>
    </row>
    <row r="555" ht="12.75" spans="17:17">
      <c r="Q555" s="475" t="s">
        <v>2870</v>
      </c>
    </row>
    <row r="556" spans="17:17">
      <c r="Q556" s="459" t="s">
        <v>2871</v>
      </c>
    </row>
    <row r="557" ht="12.75" spans="17:17">
      <c r="Q557" s="475" t="s">
        <v>2872</v>
      </c>
    </row>
    <row r="558" ht="12.75" spans="17:17">
      <c r="Q558" s="475" t="s">
        <v>2873</v>
      </c>
    </row>
    <row r="559" ht="12.75" spans="17:17">
      <c r="Q559" s="475" t="s">
        <v>2874</v>
      </c>
    </row>
    <row r="560" ht="12.75" spans="17:17">
      <c r="Q560" s="475" t="s">
        <v>2875</v>
      </c>
    </row>
    <row r="561" ht="12.75" spans="17:17">
      <c r="Q561" s="475" t="s">
        <v>2876</v>
      </c>
    </row>
    <row r="562" ht="12.75" spans="17:17">
      <c r="Q562" s="475" t="s">
        <v>2877</v>
      </c>
    </row>
    <row r="563" ht="12.75" spans="17:17">
      <c r="Q563" s="475" t="s">
        <v>2878</v>
      </c>
    </row>
    <row r="564" ht="12.75" spans="17:17">
      <c r="Q564" s="475" t="s">
        <v>2879</v>
      </c>
    </row>
    <row r="565" ht="12.75" spans="17:17">
      <c r="Q565" s="475" t="s">
        <v>2880</v>
      </c>
    </row>
    <row r="566" ht="12.75" spans="17:17">
      <c r="Q566" s="475" t="s">
        <v>2881</v>
      </c>
    </row>
    <row r="567" ht="12.75" spans="17:17">
      <c r="Q567" s="475" t="s">
        <v>2882</v>
      </c>
    </row>
    <row r="568" ht="12.75" spans="17:17">
      <c r="Q568" s="475" t="s">
        <v>2883</v>
      </c>
    </row>
    <row r="569" spans="17:17">
      <c r="Q569" s="459" t="s">
        <v>2884</v>
      </c>
    </row>
    <row r="570" ht="12.75" spans="17:17">
      <c r="Q570" s="475" t="s">
        <v>2885</v>
      </c>
    </row>
    <row r="571" ht="12.75" spans="17:17">
      <c r="Q571" s="475" t="s">
        <v>2886</v>
      </c>
    </row>
    <row r="572" ht="12.75" spans="17:17">
      <c r="Q572" s="475" t="s">
        <v>2887</v>
      </c>
    </row>
    <row r="573" ht="12.75" spans="17:17">
      <c r="Q573" s="475" t="s">
        <v>2888</v>
      </c>
    </row>
    <row r="574" ht="12.75" spans="17:17">
      <c r="Q574" s="475" t="s">
        <v>2889</v>
      </c>
    </row>
    <row r="575" ht="12.75" spans="17:17">
      <c r="Q575" s="475" t="s">
        <v>2890</v>
      </c>
    </row>
    <row r="576" ht="12.75" spans="17:17">
      <c r="Q576" s="475" t="s">
        <v>2891</v>
      </c>
    </row>
    <row r="577" ht="12.75" spans="17:17">
      <c r="Q577" s="475" t="s">
        <v>2892</v>
      </c>
    </row>
    <row r="578" spans="17:17">
      <c r="Q578" s="459" t="s">
        <v>2893</v>
      </c>
    </row>
    <row r="579" spans="17:17">
      <c r="Q579" s="459" t="s">
        <v>2894</v>
      </c>
    </row>
    <row r="580" spans="17:17">
      <c r="Q580" s="459" t="s">
        <v>2895</v>
      </c>
    </row>
    <row r="581" spans="17:17">
      <c r="Q581" s="459" t="s">
        <v>2896</v>
      </c>
    </row>
    <row r="582" spans="17:17">
      <c r="Q582" s="459" t="s">
        <v>2897</v>
      </c>
    </row>
    <row r="583" spans="17:17">
      <c r="Q583" s="459" t="s">
        <v>2898</v>
      </c>
    </row>
    <row r="584" ht="24" spans="17:17">
      <c r="Q584" s="459" t="s">
        <v>2899</v>
      </c>
    </row>
    <row r="585" spans="17:17">
      <c r="Q585" s="459" t="s">
        <v>2900</v>
      </c>
    </row>
    <row r="586" ht="24" spans="17:17">
      <c r="Q586" s="459" t="s">
        <v>2901</v>
      </c>
    </row>
    <row r="587" spans="17:17">
      <c r="Q587" s="459" t="s">
        <v>2902</v>
      </c>
    </row>
    <row r="588" ht="24" spans="17:17">
      <c r="Q588" s="459" t="s">
        <v>2903</v>
      </c>
    </row>
    <row r="589" ht="24" spans="17:17">
      <c r="Q589" s="459" t="s">
        <v>2904</v>
      </c>
    </row>
    <row r="590" spans="17:17">
      <c r="Q590" s="459" t="s">
        <v>2905</v>
      </c>
    </row>
    <row r="591" spans="17:17">
      <c r="Q591" s="459" t="s">
        <v>2906</v>
      </c>
    </row>
    <row r="592" spans="17:17">
      <c r="Q592" s="459" t="s">
        <v>2907</v>
      </c>
    </row>
    <row r="593" spans="17:17">
      <c r="Q593" s="459" t="s">
        <v>2908</v>
      </c>
    </row>
    <row r="594" spans="17:17">
      <c r="Q594" s="459" t="s">
        <v>2909</v>
      </c>
    </row>
    <row r="595" spans="17:17">
      <c r="Q595" s="459" t="s">
        <v>2910</v>
      </c>
    </row>
    <row r="596" spans="17:17">
      <c r="Q596" s="459" t="s">
        <v>2911</v>
      </c>
    </row>
    <row r="597" spans="17:17">
      <c r="Q597" s="459" t="s">
        <v>2912</v>
      </c>
    </row>
    <row r="598" spans="17:17">
      <c r="Q598" s="459" t="s">
        <v>2913</v>
      </c>
    </row>
    <row r="599" spans="17:17">
      <c r="Q599" s="459" t="s">
        <v>1540</v>
      </c>
    </row>
    <row r="600" spans="17:17">
      <c r="Q600" s="459" t="s">
        <v>1653</v>
      </c>
    </row>
  </sheetData>
  <autoFilter xmlns:etc="http://www.wps.cn/officeDocument/2017/etCustomData" ref="A1:S600" etc:filterBottomFollowUsedRange="0">
    <extLst>
      <etc:autoFilterAnalysis etc:version="v1" etc:showPane="0">
        <etc:analysisCharts>
          <etc:chart etc:type="pie">
            <etc:category etc:colId="6"/>
            <etc:seriesCollections etc:count="1">
              <etc:series etc:colId="6" etc:subtotal="count"/>
            </etc:seriesCollections>
          </etc:chart>
        </etc:analysisCharts>
      </etc:autoFilterAnalysis>
    </extLst>
  </autoFilter>
  <mergeCells count="18">
    <mergeCell ref="A2:P2"/>
    <mergeCell ref="A3:E3"/>
    <mergeCell ref="L3:M3"/>
    <mergeCell ref="O3:P3"/>
    <mergeCell ref="I4:K4"/>
    <mergeCell ref="A4:A5"/>
    <mergeCell ref="B4:B5"/>
    <mergeCell ref="C4:C5"/>
    <mergeCell ref="D4:D5"/>
    <mergeCell ref="E4:E5"/>
    <mergeCell ref="F4:F5"/>
    <mergeCell ref="G4:G5"/>
    <mergeCell ref="H4:H5"/>
    <mergeCell ref="L4:L5"/>
    <mergeCell ref="M4:M5"/>
    <mergeCell ref="N4:N5"/>
    <mergeCell ref="O4:O5"/>
    <mergeCell ref="P4:P5"/>
  </mergeCells>
  <dataValidations count="147">
    <dataValidation type="list" allowBlank="1" showInputMessage="1" showErrorMessage="1" sqref="L59">
      <formula1>$Q$470:$Q$539</formula1>
    </dataValidation>
    <dataValidation type="list" allowBlank="1" showInputMessage="1" showErrorMessage="1" sqref="L60">
      <formula1>$Q$469:$Q$538</formula1>
    </dataValidation>
    <dataValidation type="list" allowBlank="1" showInputMessage="1" showErrorMessage="1" sqref="L88 L79:L85 L158:L160">
      <formula1>$Q$534:$Q$608</formula1>
    </dataValidation>
    <dataValidation type="list" allowBlank="1" showInputMessage="1" showErrorMessage="1" sqref="N88 N79:N85 N158:N160">
      <formula1>$S$534:$S$538</formula1>
    </dataValidation>
    <dataValidation type="list" allowBlank="1" showInputMessage="1" showErrorMessage="1" sqref="P88 P79:P85 P158:P160">
      <formula1>$R$534:$R$552</formula1>
    </dataValidation>
    <dataValidation type="list" allowBlank="1" showInputMessage="1" showErrorMessage="1" sqref="L89">
      <formula1>$Q$533:$Q$607</formula1>
    </dataValidation>
    <dataValidation type="list" allowBlank="1" showInputMessage="1" showErrorMessage="1" sqref="N89">
      <formula1>$S$533:$S$537</formula1>
    </dataValidation>
    <dataValidation type="list" allowBlank="1" showInputMessage="1" showErrorMessage="1" sqref="P89">
      <formula1>$R$533:$R$551</formula1>
    </dataValidation>
    <dataValidation type="list" allowBlank="1" showInputMessage="1" showErrorMessage="1" sqref="L92 L326">
      <formula1>$Q$529:$Q$602</formula1>
    </dataValidation>
    <dataValidation type="list" allowBlank="1" showInputMessage="1" showErrorMessage="1" sqref="N92 N326">
      <formula1>$S$529:$S$532</formula1>
    </dataValidation>
    <dataValidation type="list" allowBlank="1" showInputMessage="1" showErrorMessage="1" sqref="P92 P326">
      <formula1>$R$529:$R$546</formula1>
    </dataValidation>
    <dataValidation type="list" allowBlank="1" showInputMessage="1" showErrorMessage="1" sqref="L108 L123 L125">
      <formula1>$Q$527:$Q$587</formula1>
    </dataValidation>
    <dataValidation type="list" allowBlank="1" showInputMessage="1" showErrorMessage="1" sqref="P108 P123 P125">
      <formula1>$R$527:$R$531</formula1>
    </dataValidation>
    <dataValidation type="list" allowBlank="1" showInputMessage="1" showErrorMessage="1" sqref="L109">
      <formula1>$Q$527:$Q$586</formula1>
    </dataValidation>
    <dataValidation type="list" allowBlank="1" showInputMessage="1" showErrorMessage="1" sqref="P109">
      <formula1>$R$527:$R$530</formula1>
    </dataValidation>
    <dataValidation type="list" allowBlank="1" showInputMessage="1" showErrorMessage="1" sqref="L120">
      <formula1>$Q$527:$Q$592</formula1>
    </dataValidation>
    <dataValidation type="list" allowBlank="1" showInputMessage="1" showErrorMessage="1" sqref="N120">
      <formula1>$S$527:$S$527</formula1>
    </dataValidation>
    <dataValidation type="list" allowBlank="1" showInputMessage="1" showErrorMessage="1" sqref="P120">
      <formula1>$R$527:$R$536</formula1>
    </dataValidation>
    <dataValidation type="list" allowBlank="1" showInputMessage="1" showErrorMessage="1" sqref="L124 L203 L276 L374 L405 L438 L1:L5 L61:L76 L130:L133 L280:L281 L306:L307 L311:L312 L321:L325 L327:L328 L336:L339 L345:L360 L379:L385 L413:L415 L424:L432 L434:L436 L452:L461 L470:L478 L484:L492 L502:L1048576">
      <formula1>$Q$529:$Q$600</formula1>
    </dataValidation>
    <dataValidation type="list" allowBlank="1" showInputMessage="1" showErrorMessage="1" sqref="N124 N203 N276 N374 N405 N407 N438 N1:N5 N61:N76 N130:N133 N280:N281 N306:N307 N311:N312 N321:N325 N327:N328 N336:N339 N345:N360 N379:N385 N413:N415 N424:N432 N434:N436 N452:N461 N470:N478 N484:N492 N502:N1048576">
      <formula1>$S$529:$S$530</formula1>
    </dataValidation>
    <dataValidation type="list" allowBlank="1" showInputMessage="1" showErrorMessage="1" sqref="P124 P203 P276 P374 P405 P407 P438 P2:P5 P61:P76 P130:P133 P280:P281 P306:P307 P311:P312 P321:P325 P327:P328 P336:P339 P345:P360 P379:P385 P413:P415 P424:P432 P434:P436 P452:P461 P470:P478 P484:P492 P502:P1048576">
      <formula1>$R$529:$R$544</formula1>
    </dataValidation>
    <dataValidation type="list" allowBlank="1" showInputMessage="1" showErrorMessage="1" sqref="N125 N404 N406 N448 N93:N95 N108:N114 N121:N123 N134:N143 N167:N192 N224:N233 N238:N255 N260:N262 N277:N279 N293:N305 N308:N310 N317:N320 N361:N373 N386:N403 N408:N412 N421:N423 N465:N469 N493:N494 N495:N501 P113:P114 P176:P181 P232:P237">
      <formula1>#REF!</formula1>
    </dataValidation>
    <dataValidation type="list" allowBlank="1" showInputMessage="1" showErrorMessage="1" sqref="L150">
      <formula1>$Q$552:$Q$626</formula1>
    </dataValidation>
    <dataValidation type="list" allowBlank="1" showInputMessage="1" showErrorMessage="1" sqref="N150">
      <formula1>$S$552:$S$556</formula1>
    </dataValidation>
    <dataValidation type="list" allowBlank="1" showInputMessage="1" showErrorMessage="1" sqref="P150">
      <formula1>$R$552:$R$570</formula1>
    </dataValidation>
    <dataValidation type="list" allowBlank="1" showInputMessage="1" showErrorMessage="1" sqref="L151">
      <formula1>$Q$551:$Q$625</formula1>
    </dataValidation>
    <dataValidation type="list" allowBlank="1" showInputMessage="1" showErrorMessage="1" sqref="N151">
      <formula1>$S$551:$S$555</formula1>
    </dataValidation>
    <dataValidation type="list" allowBlank="1" showInputMessage="1" showErrorMessage="1" sqref="P151">
      <formula1>$R$551:$R$569</formula1>
    </dataValidation>
    <dataValidation type="list" allowBlank="1" showInputMessage="1" showErrorMessage="1" sqref="L157">
      <formula1>$Q$535:$Q$609</formula1>
    </dataValidation>
    <dataValidation type="list" allowBlank="1" showInputMessage="1" showErrorMessage="1" sqref="N157">
      <formula1>$S$535:$S$539</formula1>
    </dataValidation>
    <dataValidation type="list" allowBlank="1" showInputMessage="1" showErrorMessage="1" sqref="P157">
      <formula1>$R$535:$R$553</formula1>
    </dataValidation>
    <dataValidation type="list" allowBlank="1" showInputMessage="1" showErrorMessage="1" sqref="L167 L238:L255">
      <formula1>$Q$526:$Q$590</formula1>
    </dataValidation>
    <dataValidation type="list" allowBlank="1" showInputMessage="1" showErrorMessage="1" sqref="P167 P238:P255">
      <formula1>$R$526:$R$534</formula1>
    </dataValidation>
    <dataValidation type="list" allowBlank="1" showInputMessage="1" showErrorMessage="1" sqref="L168 L391:L401">
      <formula1>$Q$526:$Q$589</formula1>
    </dataValidation>
    <dataValidation type="list" allowBlank="1" showInputMessage="1" showErrorMessage="1" sqref="P168 P391:P401">
      <formula1>$R$526:$R$533</formula1>
    </dataValidation>
    <dataValidation type="list" allowBlank="1" showInputMessage="1" showErrorMessage="1" sqref="L169 L277:L279">
      <formula1>$Q$526:$Q$588</formula1>
    </dataValidation>
    <dataValidation type="list" allowBlank="1" showInputMessage="1" showErrorMessage="1" sqref="P169 P277:P279">
      <formula1>$R$526:$R$532</formula1>
    </dataValidation>
    <dataValidation type="list" allowBlank="1" showInputMessage="1" showErrorMessage="1" sqref="L170 L230:L231">
      <formula1>$Q$526:$Q$587</formula1>
    </dataValidation>
    <dataValidation type="list" allowBlank="1" showInputMessage="1" showErrorMessage="1" sqref="P170 P230:P231">
      <formula1>$R$526:$R$531</formula1>
    </dataValidation>
    <dataValidation type="list" allowBlank="1" showInputMessage="1" showErrorMessage="1" sqref="L173 L139:L143">
      <formula1>$Q$526:$Q$584</formula1>
    </dataValidation>
    <dataValidation type="list" allowBlank="1" showInputMessage="1" showErrorMessage="1" sqref="L174">
      <formula1>$Q$526:$Q$583</formula1>
    </dataValidation>
    <dataValidation type="list" allowBlank="1" showInputMessage="1" showErrorMessage="1" sqref="L175">
      <formula1>$Q$526:$Q$582</formula1>
    </dataValidation>
    <dataValidation type="list" allowBlank="1" showInputMessage="1" showErrorMessage="1" sqref="L208 L259 L263 L465:L469 L493:L494">
      <formula1>$Q$526:$Q$595</formula1>
    </dataValidation>
    <dataValidation type="list" allowBlank="1" showInputMessage="1" showErrorMessage="1" sqref="P208 P259 P263 P465:P469 P493:P494">
      <formula1>$R$526:$R$539</formula1>
    </dataValidation>
    <dataValidation type="list" allowBlank="1" showInputMessage="1" showErrorMessage="1" sqref="L216">
      <formula1>$Q$537:$Q$611</formula1>
    </dataValidation>
    <dataValidation type="list" allowBlank="1" showInputMessage="1" showErrorMessage="1" sqref="N216">
      <formula1>$S$537:$S$541</formula1>
    </dataValidation>
    <dataValidation type="list" allowBlank="1" showInputMessage="1" showErrorMessage="1" sqref="P216">
      <formula1>$R$537:$R$555</formula1>
    </dataValidation>
    <dataValidation type="list" allowBlank="1" showInputMessage="1" showErrorMessage="1" sqref="L224 L260:L262 L361:L373">
      <formula1>$Q$526:$Q$593</formula1>
    </dataValidation>
    <dataValidation type="list" allowBlank="1" showInputMessage="1" showErrorMessage="1" sqref="P224 P260:P262 P361:P373">
      <formula1>$R$526:$R$537</formula1>
    </dataValidation>
    <dataValidation type="list" allowBlank="1" showInputMessage="1" showErrorMessage="1" sqref="L256">
      <formula1>$Q$528:$Q$598</formula1>
    </dataValidation>
    <dataValidation type="list" allowBlank="1" showInputMessage="1" showErrorMessage="1" sqref="N256 N115:N119 N144:N149">
      <formula1>$S$528:$S$528</formula1>
    </dataValidation>
    <dataValidation type="list" allowBlank="1" showInputMessage="1" showErrorMessage="1" sqref="P256">
      <formula1>$R$528:$R$542</formula1>
    </dataValidation>
    <dataValidation type="list" allowBlank="1" showInputMessage="1" showErrorMessage="1" sqref="N259 N263">
      <formula1>$S$526:$S$526</formula1>
    </dataValidation>
    <dataValidation type="list" allowBlank="1" showInputMessage="1" showErrorMessage="1" sqref="L316">
      <formula1>$Q$526:$Q$597</formula1>
    </dataValidation>
    <dataValidation type="list" allowBlank="1" showInputMessage="1" showErrorMessage="1" sqref="N316 N208:N212">
      <formula1>$S$526:$S$528</formula1>
    </dataValidation>
    <dataValidation type="list" allowBlank="1" showInputMessage="1" showErrorMessage="1" sqref="P316">
      <formula1>$R$526:$R$541</formula1>
    </dataValidation>
    <dataValidation type="list" allowBlank="1" showInputMessage="1" showErrorMessage="1" sqref="L329 L257:L258">
      <formula1>$Q$527:$Q$597</formula1>
    </dataValidation>
    <dataValidation type="list" allowBlank="1" showInputMessage="1" showErrorMessage="1" sqref="N329 N103:N107 N257:N258 N264:N269 N417:N420 N449:N451 N462:N464">
      <formula1>$S$527:$S$528</formula1>
    </dataValidation>
    <dataValidation type="list" allowBlank="1" showInputMessage="1" showErrorMessage="1" sqref="P329 P257:P258">
      <formula1>$R$527:$R$541</formula1>
    </dataValidation>
    <dataValidation type="list" allowBlank="1" showInputMessage="1" showErrorMessage="1" sqref="L404 L308:L310">
      <formula1>$Q$525:$Q$576</formula1>
    </dataValidation>
    <dataValidation type="list" allowBlank="1" showInputMessage="1" showErrorMessage="1" sqref="P406 P308:P310 P402:P404 P408:P412">
      <formula1>$R$525:$R$525</formula1>
    </dataValidation>
    <dataValidation type="list" allowBlank="1" showInputMessage="1" showErrorMessage="1" sqref="L416 L479:L482">
      <formula1>$Q$528:$Q$599</formula1>
    </dataValidation>
    <dataValidation type="list" allowBlank="1" showInputMessage="1" showErrorMessage="1" sqref="N416 N479:N482">
      <formula1>$S$528:$S$529</formula1>
    </dataValidation>
    <dataValidation type="list" allowBlank="1" showInputMessage="1" showErrorMessage="1" sqref="P416 P479:P482">
      <formula1>$R$528:$R$543</formula1>
    </dataValidation>
    <dataValidation type="list" allowBlank="1" showInputMessage="1" showErrorMessage="1" sqref="L433">
      <formula1>$Q$531:$Q$602</formula1>
    </dataValidation>
    <dataValidation type="list" allowBlank="1" showInputMessage="1" showErrorMessage="1" sqref="N433">
      <formula1>$S$531:$S$532</formula1>
    </dataValidation>
    <dataValidation type="list" allowBlank="1" showInputMessage="1" showErrorMessage="1" sqref="P433">
      <formula1>$R$531:$R$546</formula1>
    </dataValidation>
    <dataValidation type="list" allowBlank="1" showInputMessage="1" showErrorMessage="1" sqref="L437">
      <formula1>$Q$530:$Q$601</formula1>
    </dataValidation>
    <dataValidation type="list" allowBlank="1" showInputMessage="1" showErrorMessage="1" sqref="N437">
      <formula1>$S$530:$S$531</formula1>
    </dataValidation>
    <dataValidation type="list" allowBlank="1" showInputMessage="1" showErrorMessage="1" sqref="P437">
      <formula1>$R$530:$R$545</formula1>
    </dataValidation>
    <dataValidation type="list" allowBlank="1" showInputMessage="1" showErrorMessage="1" sqref="L448">
      <formula1>$Q$520:$Q$572</formula1>
    </dataValidation>
    <dataValidation type="list" allowBlank="1" showInputMessage="1" showErrorMessage="1" sqref="P448">
      <formula1>$R$520:$R$525</formula1>
    </dataValidation>
    <dataValidation type="list" allowBlank="1" showInputMessage="1" showErrorMessage="1" sqref="L483 L225:L229 L317:L320">
      <formula1>$Q$526:$Q$592</formula1>
    </dataValidation>
    <dataValidation type="list" allowBlank="1" showInputMessage="1" showErrorMessage="1" sqref="N483 N313:N315 N330:N335">
      <formula1>$S$526:$S$527</formula1>
    </dataValidation>
    <dataValidation type="list" allowBlank="1" showInputMessage="1" showErrorMessage="1" sqref="P483 P313:P315 P330:P335">
      <formula1>$R$526:$R$540</formula1>
    </dataValidation>
    <dataValidation type="list" allowBlank="1" showInputMessage="1" showErrorMessage="1" sqref="M492">
      <formula1>$Q$61:$Q$511</formula1>
    </dataValidation>
    <dataValidation type="list" allowBlank="1" showInputMessage="1" showErrorMessage="1" sqref="L6:L58">
      <formula1>$Q$471:$Q$540</formula1>
    </dataValidation>
    <dataValidation type="list" allowBlank="1" showInputMessage="1" showErrorMessage="1" sqref="L77:L78">
      <formula1>$Q$533:$Q$604</formula1>
    </dataValidation>
    <dataValidation type="list" allowBlank="1" showInputMessage="1" showErrorMessage="1" sqref="L86:L87">
      <formula1>$Q$536:$Q$610</formula1>
    </dataValidation>
    <dataValidation type="list" allowBlank="1" showInputMessage="1" showErrorMessage="1" sqref="L90:L91 L126:L129">
      <formula1>$Q$530:$Q$604</formula1>
    </dataValidation>
    <dataValidation type="list" allowBlank="1" showInputMessage="1" showErrorMessage="1" sqref="L93:L95 L182:L192">
      <formula1>$Q$529:$Q$598</formula1>
    </dataValidation>
    <dataValidation type="list" allowBlank="1" showInputMessage="1" showErrorMessage="1" sqref="L96:L102">
      <formula1>$Q$538:$Q$612</formula1>
    </dataValidation>
    <dataValidation type="list" allowBlank="1" showInputMessage="1" showErrorMessage="1" sqref="L103:L107">
      <formula1>$Q$527:$Q$594</formula1>
    </dataValidation>
    <dataValidation type="list" allowBlank="1" showInputMessage="1" showErrorMessage="1" sqref="L110:L112">
      <formula1>$Q$527:$Q$580</formula1>
    </dataValidation>
    <dataValidation type="list" allowBlank="1" showInputMessage="1" showErrorMessage="1" sqref="L113:L114">
      <formula1>$Q$527:$Q$577</formula1>
    </dataValidation>
    <dataValidation type="list" allowBlank="1" showInputMessage="1" showErrorMessage="1" sqref="L115:L119 L144:L149">
      <formula1>$Q$528:$Q$597</formula1>
    </dataValidation>
    <dataValidation type="list" allowBlank="1" showInputMessage="1" showErrorMessage="1" sqref="L121:L122">
      <formula1>$Q$527:$Q$589</formula1>
    </dataValidation>
    <dataValidation type="list" allowBlank="1" showInputMessage="1" showErrorMessage="1" sqref="L134:L138">
      <formula1>$Q$527:$Q$591</formula1>
    </dataValidation>
    <dataValidation type="list" allowBlank="1" showInputMessage="1" showErrorMessage="1" sqref="L152:L156 L213:L215">
      <formula1>$Q$540:$Q$614</formula1>
    </dataValidation>
    <dataValidation type="list" allowBlank="1" showInputMessage="1" showErrorMessage="1" sqref="L161:L166">
      <formula1>$Q$531:$Q$605</formula1>
    </dataValidation>
    <dataValidation type="list" allowBlank="1" showInputMessage="1" showErrorMessage="1" sqref="L171:L172">
      <formula1>$Q$526:$Q$586</formula1>
    </dataValidation>
    <dataValidation type="list" allowBlank="1" showInputMessage="1" showErrorMessage="1" sqref="L176:L181">
      <formula1>$Q$526:$Q$571</formula1>
    </dataValidation>
    <dataValidation type="list" allowBlank="1" showInputMessage="1" showErrorMessage="1" sqref="L193:L202 L204:L207 L340:L344 L375:L378">
      <formula1>$Q$529:$Q$599</formula1>
    </dataValidation>
    <dataValidation type="list" allowBlank="1" showInputMessage="1" showErrorMessage="1" sqref="L209:L212 L386:L390 L421:L423">
      <formula1>$Q$526:$Q$594</formula1>
    </dataValidation>
    <dataValidation type="list" allowBlank="1" showInputMessage="1" showErrorMessage="1" sqref="L217:L223">
      <formula1>$Q$527:$Q$600</formula1>
    </dataValidation>
    <dataValidation type="list" allowBlank="1" showInputMessage="1" showErrorMessage="1" sqref="L232:L237">
      <formula1>$Q$526:$Q$576</formula1>
    </dataValidation>
    <dataValidation type="list" allowBlank="1" showInputMessage="1" showErrorMessage="1" sqref="L264:L269 L417:L420 L449:L451 L462:L464">
      <formula1>$Q$527:$Q$598</formula1>
    </dataValidation>
    <dataValidation type="list" allowBlank="1" showInputMessage="1" showErrorMessage="1" sqref="L270:L275">
      <formula1>$Q$532:$Q$603</formula1>
    </dataValidation>
    <dataValidation type="list" allowBlank="1" showInputMessage="1" showErrorMessage="1" sqref="L282:L292">
      <formula1>$Q$536:$Q$607</formula1>
    </dataValidation>
    <dataValidation type="list" allowBlank="1" showInputMessage="1" showErrorMessage="1" sqref="L293:L302">
      <formula1>$Q$526:$Q$591</formula1>
    </dataValidation>
    <dataValidation type="list" allowBlank="1" showInputMessage="1" showErrorMessage="1" sqref="L303:L305 L406:L412">
      <formula1>$Q$525:$Q$581</formula1>
    </dataValidation>
    <dataValidation type="list" allowBlank="1" showInputMessage="1" showErrorMessage="1" sqref="L313:L315 L330:L335">
      <formula1>$Q$526:$Q$596</formula1>
    </dataValidation>
    <dataValidation type="list" allowBlank="1" showInputMessage="1" showErrorMessage="1" sqref="L402:L403">
      <formula1>$Q$525:$Q$578</formula1>
    </dataValidation>
    <dataValidation type="list" allowBlank="1" showInputMessage="1" showErrorMessage="1" sqref="L439:L443">
      <formula1>$Q$525:$Q$584</formula1>
    </dataValidation>
    <dataValidation type="list" allowBlank="1" showInputMessage="1" showErrorMessage="1" sqref="L444:L447">
      <formula1>$Q$521:$Q$579</formula1>
    </dataValidation>
    <dataValidation type="list" allowBlank="1" showInputMessage="1" showErrorMessage="1" sqref="L495:L501">
      <formula1>$Q$525:$Q$592</formula1>
    </dataValidation>
    <dataValidation type="list" allowBlank="1" showInputMessage="1" showErrorMessage="1" sqref="N6:N60 P58:P60">
      <formula1>$S$471:$S$473</formula1>
    </dataValidation>
    <dataValidation type="list" allowBlank="1" showInputMessage="1" showErrorMessage="1" sqref="N77:N78">
      <formula1>$S$533:$S$534</formula1>
    </dataValidation>
    <dataValidation type="list" allowBlank="1" showInputMessage="1" showErrorMessage="1" sqref="N86:N87">
      <formula1>$S$536:$S$540</formula1>
    </dataValidation>
    <dataValidation type="list" allowBlank="1" showInputMessage="1" showErrorMessage="1" sqref="N90:N91 N126:N129">
      <formula1>$S$530:$S$534</formula1>
    </dataValidation>
    <dataValidation type="list" allowBlank="1" showInputMessage="1" showErrorMessage="1" sqref="N96:N102">
      <formula1>$S$538:$S$542</formula1>
    </dataValidation>
    <dataValidation type="list" allowBlank="1" showInputMessage="1" showErrorMessage="1" sqref="N152:N156 N213:N215">
      <formula1>$S$540:$S$544</formula1>
    </dataValidation>
    <dataValidation type="list" allowBlank="1" showInputMessage="1" showErrorMessage="1" sqref="N161:N166">
      <formula1>$S$531:$S$535</formula1>
    </dataValidation>
    <dataValidation type="list" allowBlank="1" showInputMessage="1" showErrorMessage="1" sqref="N193:N202 N204:N207 N340:N344 N375:N378">
      <formula1>$S$529:$S$529</formula1>
    </dataValidation>
    <dataValidation type="list" allowBlank="1" showInputMessage="1" showErrorMessage="1" sqref="N217:N223">
      <formula1>$S$527:$S$530</formula1>
    </dataValidation>
    <dataValidation allowBlank="1" showInputMessage="1" showErrorMessage="1" sqref="N234:N237"/>
    <dataValidation type="list" allowBlank="1" showInputMessage="1" showErrorMessage="1" sqref="N270:N275">
      <formula1>$S$532:$S$533</formula1>
    </dataValidation>
    <dataValidation type="list" allowBlank="1" showInputMessage="1" showErrorMessage="1" sqref="N282:N292">
      <formula1>$S$536:$S$537</formula1>
    </dataValidation>
    <dataValidation type="list" allowBlank="1" showInputMessage="1" showErrorMessage="1" sqref="N439:N443">
      <formula1>$S$525:$S$525</formula1>
    </dataValidation>
    <dataValidation type="list" allowBlank="1" showInputMessage="1" showErrorMessage="1" sqref="N444:N447">
      <formula1>$S$521:$S$522</formula1>
    </dataValidation>
    <dataValidation type="list" allowBlank="1" showInputMessage="1" showErrorMessage="1" sqref="P6:P57">
      <formula1>$R$471:$R$487</formula1>
    </dataValidation>
    <dataValidation type="list" allowBlank="1" showInputMessage="1" showErrorMessage="1" sqref="P77:P78">
      <formula1>$R$533:$R$548</formula1>
    </dataValidation>
    <dataValidation type="list" allowBlank="1" showInputMessage="1" showErrorMessage="1" sqref="P86:P87">
      <formula1>$R$536:$R$554</formula1>
    </dataValidation>
    <dataValidation type="list" allowBlank="1" showInputMessage="1" showErrorMessage="1" sqref="P90:P91 P126:P129">
      <formula1>$R$530:$R$548</formula1>
    </dataValidation>
    <dataValidation type="list" allowBlank="1" showInputMessage="1" showErrorMessage="1" sqref="P93:P95 P182:P192">
      <formula1>$R$529:$R$542</formula1>
    </dataValidation>
    <dataValidation type="list" allowBlank="1" showInputMessage="1" showErrorMessage="1" sqref="P96:P102">
      <formula1>$R$538:$R$556</formula1>
    </dataValidation>
    <dataValidation type="list" allowBlank="1" showInputMessage="1" showErrorMessage="1" sqref="P103:P107">
      <formula1>$R$527:$R$538</formula1>
    </dataValidation>
    <dataValidation type="list" allowBlank="1" showInputMessage="1" showErrorMessage="1" sqref="P110:P112">
      <formula1>$R$527:$R$528</formula1>
    </dataValidation>
    <dataValidation type="list" allowBlank="1" showInputMessage="1" showErrorMessage="1" sqref="P115:P119 P144:P149">
      <formula1>$R$528:$R$541</formula1>
    </dataValidation>
    <dataValidation type="list" allowBlank="1" showInputMessage="1" showErrorMessage="1" sqref="P121:P122">
      <formula1>$R$527:$R$533</formula1>
    </dataValidation>
    <dataValidation type="list" allowBlank="1" showInputMessage="1" showErrorMessage="1" sqref="P134:P138">
      <formula1>$R$527:$R$535</formula1>
    </dataValidation>
    <dataValidation type="list" allowBlank="1" showInputMessage="1" showErrorMessage="1" sqref="P139:P143 P173:P175">
      <formula1>$R$526:$R$528</formula1>
    </dataValidation>
    <dataValidation type="list" allowBlank="1" showInputMessage="1" showErrorMessage="1" sqref="P152:P156 P213:P215">
      <formula1>$R$540:$R$558</formula1>
    </dataValidation>
    <dataValidation type="list" allowBlank="1" showInputMessage="1" showErrorMessage="1" sqref="P161:P166">
      <formula1>$R$531:$R$549</formula1>
    </dataValidation>
    <dataValidation type="list" allowBlank="1" showInputMessage="1" showErrorMessage="1" sqref="P171:P172">
      <formula1>$R$526:$R$530</formula1>
    </dataValidation>
    <dataValidation type="list" allowBlank="1" showInputMessage="1" showErrorMessage="1" sqref="P193:P202 P204:P207 P340:P344 P375:P378">
      <formula1>$R$529:$R$543</formula1>
    </dataValidation>
    <dataValidation type="list" allowBlank="1" showInputMessage="1" showErrorMessage="1" sqref="P209:P212 P386:P390 P421:P423">
      <formula1>$R$526:$R$538</formula1>
    </dataValidation>
    <dataValidation type="list" allowBlank="1" showInputMessage="1" showErrorMessage="1" sqref="P217:P223">
      <formula1>$R$527:$R$544</formula1>
    </dataValidation>
    <dataValidation type="list" allowBlank="1" showInputMessage="1" showErrorMessage="1" sqref="P225:P229 P317:P320">
      <formula1>$R$526:$R$536</formula1>
    </dataValidation>
    <dataValidation type="list" allowBlank="1" showInputMessage="1" showErrorMessage="1" sqref="P264:P269 P417:P420 P449:P451 P462:P464">
      <formula1>$R$527:$R$542</formula1>
    </dataValidation>
    <dataValidation type="list" allowBlank="1" showInputMessage="1" showErrorMessage="1" sqref="P270:P275">
      <formula1>$R$532:$R$547</formula1>
    </dataValidation>
    <dataValidation type="list" allowBlank="1" showInputMessage="1" showErrorMessage="1" sqref="P282:P292">
      <formula1>$R$536:$R$551</formula1>
    </dataValidation>
    <dataValidation type="list" allowBlank="1" showInputMessage="1" showErrorMessage="1" sqref="P293:P302">
      <formula1>$R$526:$R$535</formula1>
    </dataValidation>
    <dataValidation type="list" allowBlank="1" showInputMessage="1" showErrorMessage="1" sqref="P303:P305">
      <formula1>$R$525:$R$526</formula1>
    </dataValidation>
    <dataValidation type="list" allowBlank="1" showInputMessage="1" showErrorMessage="1" sqref="P439:P443">
      <formula1>$R$525:$R$528</formula1>
    </dataValidation>
    <dataValidation type="list" allowBlank="1" showInputMessage="1" showErrorMessage="1" sqref="P444:P447">
      <formula1>$R$521:$R$525</formula1>
    </dataValidation>
    <dataValidation type="list" allowBlank="1" showInputMessage="1" showErrorMessage="1" sqref="P495:P501">
      <formula1>$R$525:$R$536</formula1>
    </dataValidation>
  </dataValidations>
  <printOptions horizontalCentered="1"/>
  <pageMargins left="0.550694444444444" right="0.550694444444444" top="0.984027777777778" bottom="0.786805555555556" header="0.511805555555556" footer="0.629861111111111"/>
  <pageSetup paperSize="9" scale="63" firstPageNumber="60" fitToHeight="0" orientation="landscape" useFirstPageNumber="1" horizontalDpi="600"/>
  <headerFooter>
    <oddFooter>&amp;C&amp;14&amp;P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B8" sqref="B8"/>
    </sheetView>
  </sheetViews>
  <sheetFormatPr defaultColWidth="9.14285714285714" defaultRowHeight="12.75" outlineLevelCol="2"/>
  <cols>
    <col min="1" max="1" width="56.8571428571429" customWidth="1"/>
    <col min="2" max="2" width="36.8571428571429" customWidth="1"/>
    <col min="3" max="3" width="37.8571428571429" customWidth="1"/>
  </cols>
  <sheetData>
    <row r="1" spans="1:3">
      <c r="A1" s="243" t="s">
        <v>2914</v>
      </c>
      <c r="B1" s="244"/>
      <c r="C1" s="244"/>
    </row>
    <row r="2" ht="38.1" customHeight="1" spans="1:3">
      <c r="A2" s="245" t="s">
        <v>2915</v>
      </c>
      <c r="B2" s="245"/>
      <c r="C2" s="245"/>
    </row>
    <row r="3" ht="13.5" spans="1:3">
      <c r="A3" s="246" t="s">
        <v>78</v>
      </c>
      <c r="B3" s="247"/>
      <c r="C3" s="248" t="s">
        <v>145</v>
      </c>
    </row>
    <row r="4" ht="39" customHeight="1" spans="1:3">
      <c r="A4" s="249"/>
      <c r="B4" s="250" t="s">
        <v>148</v>
      </c>
      <c r="C4" s="251" t="s">
        <v>82</v>
      </c>
    </row>
    <row r="5" ht="39" customHeight="1" spans="1:3">
      <c r="A5" s="252" t="s">
        <v>283</v>
      </c>
      <c r="B5" s="251">
        <v>1728</v>
      </c>
      <c r="C5" s="251">
        <v>1728</v>
      </c>
    </row>
    <row r="6" ht="39" customHeight="1" spans="1:3">
      <c r="A6" s="249" t="s">
        <v>2916</v>
      </c>
      <c r="B6" s="251"/>
      <c r="C6" s="251"/>
    </row>
    <row r="7" ht="39" customHeight="1" spans="1:3">
      <c r="A7" s="249" t="s">
        <v>2917</v>
      </c>
      <c r="B7" s="251">
        <v>598</v>
      </c>
      <c r="C7" s="251">
        <v>598</v>
      </c>
    </row>
    <row r="8" ht="39" customHeight="1" spans="1:3">
      <c r="A8" s="249" t="s">
        <v>2918</v>
      </c>
      <c r="B8" s="251">
        <v>1130</v>
      </c>
      <c r="C8" s="251">
        <v>1130</v>
      </c>
    </row>
    <row r="9" ht="39" customHeight="1" spans="1:3">
      <c r="A9" s="249" t="s">
        <v>2919</v>
      </c>
      <c r="B9" s="251">
        <v>930</v>
      </c>
      <c r="C9" s="251">
        <v>930</v>
      </c>
    </row>
    <row r="10" ht="39" customHeight="1" spans="1:3">
      <c r="A10" s="249" t="s">
        <v>2920</v>
      </c>
      <c r="B10" s="251">
        <v>200</v>
      </c>
      <c r="C10" s="251">
        <v>200</v>
      </c>
    </row>
  </sheetData>
  <mergeCells count="1">
    <mergeCell ref="A2:C2"/>
  </mergeCells>
  <pageMargins left="0.751388888888889" right="0.751388888888889" top="1" bottom="1" header="0.5" footer="0.5"/>
  <pageSetup paperSize="9" firstPageNumber="108"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9"/>
  <sheetViews>
    <sheetView topLeftCell="A6" workbookViewId="0">
      <selection activeCell="B19" sqref="B19"/>
    </sheetView>
  </sheetViews>
  <sheetFormatPr defaultColWidth="10.2857142857143" defaultRowHeight="13.5" outlineLevelCol="2"/>
  <cols>
    <col min="1" max="1" width="7.42857142857143" style="127" customWidth="1"/>
    <col min="2" max="2" width="61.5619047619048" style="127" customWidth="1"/>
    <col min="3" max="3" width="11.6952380952381" style="974" customWidth="1"/>
    <col min="4" max="16384" width="10.2857142857143" style="127"/>
  </cols>
  <sheetData>
    <row r="1" ht="54" customHeight="1" spans="2:3">
      <c r="B1" s="975" t="s">
        <v>5</v>
      </c>
      <c r="C1" s="976"/>
    </row>
    <row r="2" ht="17.25" customHeight="1" spans="2:3">
      <c r="B2" s="977"/>
      <c r="C2" s="978"/>
    </row>
    <row r="3" ht="26.1" customHeight="1" spans="2:3">
      <c r="B3" s="979" t="s">
        <v>6</v>
      </c>
      <c r="C3" s="979"/>
    </row>
    <row r="4" ht="26.1" customHeight="1" spans="2:3">
      <c r="B4" s="977" t="s">
        <v>7</v>
      </c>
      <c r="C4" s="978" t="s">
        <v>8</v>
      </c>
    </row>
    <row r="5" ht="26.1" customHeight="1" spans="2:3">
      <c r="B5" s="977" t="s">
        <v>9</v>
      </c>
      <c r="C5" s="978" t="s">
        <v>10</v>
      </c>
    </row>
    <row r="6" ht="26.1" customHeight="1" spans="2:3">
      <c r="B6" s="977" t="s">
        <v>11</v>
      </c>
      <c r="C6" s="978" t="s">
        <v>12</v>
      </c>
    </row>
    <row r="7" ht="26.1" customHeight="1" spans="2:3">
      <c r="B7" s="977" t="s">
        <v>13</v>
      </c>
      <c r="C7" s="978" t="s">
        <v>14</v>
      </c>
    </row>
    <row r="8" ht="26.1" customHeight="1" spans="2:3">
      <c r="B8" s="977" t="s">
        <v>15</v>
      </c>
      <c r="C8" s="978" t="s">
        <v>16</v>
      </c>
    </row>
    <row r="9" ht="26.1" customHeight="1" spans="2:3">
      <c r="B9" s="977" t="s">
        <v>17</v>
      </c>
      <c r="C9" s="978" t="s">
        <v>18</v>
      </c>
    </row>
    <row r="10" ht="26.1" customHeight="1" spans="2:3">
      <c r="B10" s="977" t="s">
        <v>19</v>
      </c>
      <c r="C10" s="978" t="s">
        <v>20</v>
      </c>
    </row>
    <row r="11" ht="26.1" customHeight="1" spans="2:3">
      <c r="B11" s="977" t="s">
        <v>21</v>
      </c>
      <c r="C11" s="978" t="s">
        <v>22</v>
      </c>
    </row>
    <row r="12" ht="26.1" customHeight="1" spans="2:3">
      <c r="B12" s="977" t="s">
        <v>23</v>
      </c>
      <c r="C12" s="978" t="s">
        <v>24</v>
      </c>
    </row>
    <row r="13" ht="26.1" customHeight="1" spans="2:3">
      <c r="B13" s="977" t="s">
        <v>25</v>
      </c>
      <c r="C13" s="980" t="s">
        <v>26</v>
      </c>
    </row>
    <row r="14" ht="26.1" customHeight="1" spans="2:3">
      <c r="B14" s="977" t="s">
        <v>27</v>
      </c>
      <c r="C14" s="980" t="s">
        <v>28</v>
      </c>
    </row>
    <row r="15" ht="26.1" customHeight="1" spans="2:3">
      <c r="B15" s="977" t="s">
        <v>29</v>
      </c>
      <c r="C15" s="980" t="s">
        <v>30</v>
      </c>
    </row>
    <row r="16" ht="26.1" customHeight="1" spans="2:3">
      <c r="B16" s="977" t="s">
        <v>31</v>
      </c>
      <c r="C16" s="980" t="s">
        <v>32</v>
      </c>
    </row>
    <row r="17" ht="26.1" customHeight="1" spans="2:3">
      <c r="B17" s="977" t="s">
        <v>33</v>
      </c>
      <c r="C17" s="980" t="s">
        <v>34</v>
      </c>
    </row>
    <row r="18" ht="26.1" customHeight="1" spans="2:3">
      <c r="B18" s="977" t="s">
        <v>35</v>
      </c>
      <c r="C18" s="980" t="s">
        <v>36</v>
      </c>
    </row>
    <row r="19" ht="26.1" customHeight="1" spans="2:3">
      <c r="B19" s="977" t="s">
        <v>37</v>
      </c>
      <c r="C19" s="980" t="s">
        <v>38</v>
      </c>
    </row>
    <row r="20" ht="26.1" customHeight="1" spans="2:3">
      <c r="B20" s="977" t="s">
        <v>39</v>
      </c>
      <c r="C20" s="980" t="s">
        <v>40</v>
      </c>
    </row>
    <row r="21" ht="26.1" customHeight="1" spans="2:3">
      <c r="B21" s="981" t="s">
        <v>41</v>
      </c>
      <c r="C21" s="980" t="s">
        <v>42</v>
      </c>
    </row>
    <row r="22" ht="26.1" customHeight="1" spans="2:3">
      <c r="B22" s="981" t="s">
        <v>43</v>
      </c>
      <c r="C22" s="980" t="s">
        <v>44</v>
      </c>
    </row>
    <row r="23" ht="26.1" customHeight="1" spans="2:3">
      <c r="B23" s="979" t="s">
        <v>45</v>
      </c>
      <c r="C23" s="979"/>
    </row>
    <row r="24" ht="26.1" customHeight="1" spans="2:3">
      <c r="B24" s="977" t="s">
        <v>46</v>
      </c>
      <c r="C24" s="982" t="s">
        <v>47</v>
      </c>
    </row>
    <row r="25" ht="26.1" customHeight="1" spans="2:3">
      <c r="B25" s="977" t="s">
        <v>48</v>
      </c>
      <c r="C25" s="982" t="s">
        <v>49</v>
      </c>
    </row>
    <row r="26" ht="26.1" customHeight="1" spans="2:3">
      <c r="B26" s="977" t="s">
        <v>50</v>
      </c>
      <c r="C26" s="982" t="s">
        <v>51</v>
      </c>
    </row>
    <row r="27" ht="26.1" customHeight="1" spans="2:3">
      <c r="B27" s="979" t="s">
        <v>52</v>
      </c>
      <c r="C27" s="979"/>
    </row>
    <row r="28" ht="26.1" customHeight="1" spans="2:3">
      <c r="B28" s="977" t="s">
        <v>53</v>
      </c>
      <c r="C28" s="982" t="s">
        <v>54</v>
      </c>
    </row>
    <row r="29" ht="26.1" customHeight="1" spans="2:3">
      <c r="B29" s="977" t="s">
        <v>55</v>
      </c>
      <c r="C29" s="982" t="s">
        <v>56</v>
      </c>
    </row>
    <row r="30" ht="26.1" customHeight="1" spans="2:3">
      <c r="B30" s="979" t="s">
        <v>57</v>
      </c>
      <c r="C30" s="979"/>
    </row>
    <row r="31" ht="26.1" customHeight="1" spans="2:3">
      <c r="B31" s="977" t="s">
        <v>58</v>
      </c>
      <c r="C31" s="982" t="s">
        <v>59</v>
      </c>
    </row>
    <row r="32" ht="26.1" customHeight="1" spans="2:3">
      <c r="B32" s="977" t="s">
        <v>60</v>
      </c>
      <c r="C32" s="982" t="s">
        <v>61</v>
      </c>
    </row>
    <row r="33" ht="26.1" customHeight="1" spans="2:3">
      <c r="B33" s="977" t="s">
        <v>62</v>
      </c>
      <c r="C33" s="982" t="s">
        <v>63</v>
      </c>
    </row>
    <row r="34" ht="26.1" customHeight="1" spans="2:3">
      <c r="B34" s="977" t="s">
        <v>64</v>
      </c>
      <c r="C34" s="982" t="s">
        <v>65</v>
      </c>
    </row>
    <row r="35" ht="26.1" customHeight="1" spans="2:3">
      <c r="B35" s="977" t="s">
        <v>66</v>
      </c>
      <c r="C35" s="982" t="s">
        <v>67</v>
      </c>
    </row>
    <row r="36" ht="26.1" customHeight="1" spans="2:3">
      <c r="B36" s="977" t="s">
        <v>68</v>
      </c>
      <c r="C36" s="982" t="s">
        <v>69</v>
      </c>
    </row>
    <row r="37" ht="26.1" customHeight="1" spans="2:3">
      <c r="B37" s="977" t="s">
        <v>70</v>
      </c>
      <c r="C37" s="982" t="s">
        <v>71</v>
      </c>
    </row>
    <row r="38" ht="26.1" customHeight="1" spans="2:3">
      <c r="B38" s="977" t="s">
        <v>72</v>
      </c>
      <c r="C38" s="982" t="s">
        <v>73</v>
      </c>
    </row>
    <row r="39" ht="26.1" customHeight="1" spans="2:3">
      <c r="B39" s="977" t="s">
        <v>74</v>
      </c>
      <c r="C39" s="982" t="s">
        <v>75</v>
      </c>
    </row>
  </sheetData>
  <mergeCells count="1">
    <mergeCell ref="B1:C1"/>
  </mergeCells>
  <pageMargins left="0.751388888888889" right="0.751388888888889" top="1" bottom="0.865972222222222"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B6" sqref="B6"/>
    </sheetView>
  </sheetViews>
  <sheetFormatPr defaultColWidth="9.14285714285714" defaultRowHeight="12.75" outlineLevelRow="5" outlineLevelCol="2"/>
  <cols>
    <col min="1" max="1" width="45.1428571428571" customWidth="1"/>
    <col min="2" max="2" width="41.4285714285714" customWidth="1"/>
    <col min="3" max="3" width="44.5619047619048" customWidth="1"/>
  </cols>
  <sheetData>
    <row r="1" ht="24.95" customHeight="1" spans="1:3">
      <c r="A1" s="238" t="s">
        <v>2921</v>
      </c>
      <c r="B1" s="127"/>
      <c r="C1" s="127"/>
    </row>
    <row r="2" ht="68.1" customHeight="1" spans="1:3">
      <c r="A2" s="148" t="s">
        <v>2922</v>
      </c>
      <c r="B2" s="148"/>
      <c r="C2" s="148"/>
    </row>
    <row r="3" ht="33" customHeight="1" spans="1:3">
      <c r="A3" s="239" t="s">
        <v>78</v>
      </c>
      <c r="B3" s="240"/>
      <c r="C3" s="241" t="s">
        <v>145</v>
      </c>
    </row>
    <row r="4" ht="33" customHeight="1" spans="1:3">
      <c r="A4" s="154" t="s">
        <v>170</v>
      </c>
      <c r="B4" s="242" t="s">
        <v>2923</v>
      </c>
      <c r="C4" s="242" t="s">
        <v>2924</v>
      </c>
    </row>
    <row r="5" ht="33" customHeight="1" spans="1:3">
      <c r="A5" s="154" t="s">
        <v>2925</v>
      </c>
      <c r="B5" s="155">
        <v>382180</v>
      </c>
      <c r="C5" s="156">
        <v>402180</v>
      </c>
    </row>
    <row r="6" ht="33" customHeight="1" spans="1:3">
      <c r="A6" s="158" t="s">
        <v>2926</v>
      </c>
      <c r="B6" s="155">
        <v>381222.11</v>
      </c>
      <c r="C6" s="156">
        <v>401222.11</v>
      </c>
    </row>
  </sheetData>
  <mergeCells count="1">
    <mergeCell ref="A2:C2"/>
  </mergeCells>
  <pageMargins left="0.751388888888889" right="0.751388888888889" top="1" bottom="1" header="0.5" footer="0.5"/>
  <pageSetup paperSize="9" firstPageNumber="109" orientation="landscape" useFirstPageNumber="1" horizontalDpi="600"/>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selection activeCell="L9" sqref="L9"/>
    </sheetView>
  </sheetViews>
  <sheetFormatPr defaultColWidth="11.4285714285714" defaultRowHeight="13.5"/>
  <cols>
    <col min="1" max="1" width="4.56190476190476" style="216" customWidth="1"/>
    <col min="2" max="2" width="5.71428571428571" style="216" customWidth="1"/>
    <col min="3" max="3" width="5.56190476190476" style="216" customWidth="1"/>
    <col min="4" max="4" width="7.14285714285714" style="216" customWidth="1"/>
    <col min="5" max="6" width="9.28571428571429" style="216" customWidth="1"/>
    <col min="7" max="9" width="9.14285714285714" style="216" customWidth="1"/>
    <col min="10" max="10" width="10.1428571428571" style="216" customWidth="1"/>
    <col min="11" max="11" width="8.69523809523809" style="216" customWidth="1"/>
    <col min="12" max="12" width="14.2857142857143" style="216" customWidth="1"/>
    <col min="13" max="13" width="9.42857142857143" style="216" customWidth="1"/>
    <col min="14" max="14" width="7.71428571428571" style="216" customWidth="1"/>
    <col min="15" max="15" width="9" style="216" customWidth="1"/>
    <col min="16" max="16" width="6.14285714285714" style="216" customWidth="1"/>
    <col min="17" max="17" width="10.4285714285714" style="216" customWidth="1"/>
    <col min="18" max="18" width="16.7142857142857" style="216" customWidth="1"/>
    <col min="19" max="20" width="11.1428571428571" style="216" customWidth="1"/>
    <col min="21" max="16384" width="11.4285714285714" style="216"/>
  </cols>
  <sheetData>
    <row r="1" ht="16.35" customHeight="1" spans="1:19">
      <c r="A1" s="216" t="s">
        <v>2927</v>
      </c>
      <c r="S1" s="217"/>
    </row>
    <row r="2" ht="42.2" customHeight="1" spans="1:19">
      <c r="A2" s="219" t="s">
        <v>2928</v>
      </c>
      <c r="B2" s="219"/>
      <c r="C2" s="219"/>
      <c r="D2" s="219"/>
      <c r="E2" s="219"/>
      <c r="F2" s="219"/>
      <c r="G2" s="219"/>
      <c r="H2" s="219"/>
      <c r="I2" s="219"/>
      <c r="J2" s="219"/>
      <c r="K2" s="219"/>
      <c r="L2" s="219"/>
      <c r="M2" s="219"/>
      <c r="N2" s="219"/>
      <c r="O2" s="219"/>
      <c r="P2" s="219"/>
      <c r="Q2" s="219"/>
      <c r="R2" s="219"/>
      <c r="S2" s="219"/>
    </row>
    <row r="3" ht="36" customHeight="1" spans="1:19">
      <c r="A3" s="217" t="s">
        <v>2929</v>
      </c>
      <c r="B3" s="235"/>
      <c r="C3" s="235"/>
      <c r="D3" s="235"/>
      <c r="E3" s="235"/>
      <c r="F3" s="235"/>
      <c r="G3" s="235"/>
      <c r="H3" s="235"/>
      <c r="I3" s="235"/>
      <c r="J3" s="235"/>
      <c r="K3" s="235"/>
      <c r="L3" s="218"/>
      <c r="M3" s="218"/>
      <c r="N3" s="236"/>
      <c r="O3" s="236"/>
      <c r="P3" s="236"/>
      <c r="Q3" s="222" t="s">
        <v>145</v>
      </c>
      <c r="R3" s="222"/>
      <c r="S3" s="222"/>
    </row>
    <row r="4" ht="33" customHeight="1" spans="1:19">
      <c r="A4" s="223" t="s">
        <v>2930</v>
      </c>
      <c r="B4" s="223" t="s">
        <v>775</v>
      </c>
      <c r="C4" s="223" t="s">
        <v>2931</v>
      </c>
      <c r="D4" s="223"/>
      <c r="E4" s="223"/>
      <c r="F4" s="223"/>
      <c r="G4" s="223"/>
      <c r="H4" s="223"/>
      <c r="I4" s="223"/>
      <c r="J4" s="223" t="s">
        <v>2932</v>
      </c>
      <c r="K4" s="223" t="s">
        <v>2933</v>
      </c>
      <c r="L4" s="223"/>
      <c r="M4" s="223"/>
      <c r="N4" s="223"/>
      <c r="O4" s="223"/>
      <c r="P4" s="223"/>
      <c r="Q4" s="223"/>
      <c r="R4" s="223"/>
      <c r="S4" s="223"/>
    </row>
    <row r="5" ht="33" customHeight="1" spans="1:19">
      <c r="A5" s="223"/>
      <c r="B5" s="223"/>
      <c r="C5" s="223" t="s">
        <v>2934</v>
      </c>
      <c r="D5" s="223" t="s">
        <v>2935</v>
      </c>
      <c r="E5" s="223"/>
      <c r="F5" s="223"/>
      <c r="G5" s="223"/>
      <c r="H5" s="223" t="s">
        <v>2936</v>
      </c>
      <c r="I5" s="223"/>
      <c r="J5" s="223"/>
      <c r="K5" s="223"/>
      <c r="L5" s="223"/>
      <c r="M5" s="223"/>
      <c r="N5" s="223"/>
      <c r="O5" s="223"/>
      <c r="P5" s="223"/>
      <c r="Q5" s="223"/>
      <c r="R5" s="223"/>
      <c r="S5" s="223"/>
    </row>
    <row r="6" ht="33" customHeight="1" spans="1:19">
      <c r="A6" s="223"/>
      <c r="B6" s="223"/>
      <c r="C6" s="223"/>
      <c r="D6" s="223" t="s">
        <v>2937</v>
      </c>
      <c r="E6" s="223" t="s">
        <v>2938</v>
      </c>
      <c r="F6" s="223" t="s">
        <v>2939</v>
      </c>
      <c r="G6" s="223" t="s">
        <v>2940</v>
      </c>
      <c r="H6" s="223" t="s">
        <v>2941</v>
      </c>
      <c r="I6" s="223" t="s">
        <v>2942</v>
      </c>
      <c r="J6" s="223"/>
      <c r="K6" s="223" t="s">
        <v>2943</v>
      </c>
      <c r="L6" s="223" t="s">
        <v>2944</v>
      </c>
      <c r="M6" s="223" t="s">
        <v>2945</v>
      </c>
      <c r="N6" s="223" t="s">
        <v>2946</v>
      </c>
      <c r="O6" s="223" t="s">
        <v>2947</v>
      </c>
      <c r="P6" s="223" t="s">
        <v>2948</v>
      </c>
      <c r="Q6" s="223" t="s">
        <v>2949</v>
      </c>
      <c r="R6" s="223" t="s">
        <v>2950</v>
      </c>
      <c r="S6" s="223" t="s">
        <v>149</v>
      </c>
    </row>
    <row r="7" ht="33" customHeight="1" spans="1:19">
      <c r="A7" s="227"/>
      <c r="B7" s="227"/>
      <c r="C7" s="228"/>
      <c r="D7" s="228"/>
      <c r="E7" s="228"/>
      <c r="F7" s="228"/>
      <c r="H7" s="228"/>
      <c r="I7" s="228"/>
      <c r="J7" s="227"/>
      <c r="K7" s="229" t="s">
        <v>2951</v>
      </c>
      <c r="L7" s="229" t="s">
        <v>2952</v>
      </c>
      <c r="M7" s="227"/>
      <c r="N7" s="227"/>
      <c r="O7" s="227"/>
      <c r="P7" s="227"/>
      <c r="Q7" s="227"/>
      <c r="R7" s="227"/>
      <c r="S7" s="227"/>
    </row>
    <row r="8" ht="33" customHeight="1" spans="1:19">
      <c r="A8" s="227"/>
      <c r="B8" s="227"/>
      <c r="C8" s="228"/>
      <c r="D8" s="228"/>
      <c r="E8" s="228"/>
      <c r="F8" s="228"/>
      <c r="H8" s="228"/>
      <c r="I8" s="228"/>
      <c r="J8" s="227"/>
      <c r="K8" s="229"/>
      <c r="L8" s="229" t="s">
        <v>2953</v>
      </c>
      <c r="M8" s="227"/>
      <c r="N8" s="227"/>
      <c r="O8" s="227"/>
      <c r="P8" s="227"/>
      <c r="Q8" s="227"/>
      <c r="R8" s="227"/>
      <c r="S8" s="227"/>
    </row>
    <row r="9" ht="33" customHeight="1" spans="1:19">
      <c r="A9" s="227"/>
      <c r="B9" s="227"/>
      <c r="C9" s="228"/>
      <c r="D9" s="228"/>
      <c r="E9" s="228"/>
      <c r="F9" s="228"/>
      <c r="H9" s="228"/>
      <c r="I9" s="228"/>
      <c r="J9" s="227"/>
      <c r="K9" s="229"/>
      <c r="L9" s="229" t="s">
        <v>2954</v>
      </c>
      <c r="M9" s="227"/>
      <c r="N9" s="227"/>
      <c r="O9" s="227"/>
      <c r="P9" s="227"/>
      <c r="Q9" s="227"/>
      <c r="R9" s="227"/>
      <c r="S9" s="227"/>
    </row>
    <row r="10" ht="33" customHeight="1" spans="1:19">
      <c r="A10" s="227"/>
      <c r="B10" s="227"/>
      <c r="C10" s="228"/>
      <c r="D10" s="228"/>
      <c r="E10" s="228"/>
      <c r="F10" s="228"/>
      <c r="H10" s="228"/>
      <c r="I10" s="228"/>
      <c r="J10" s="227"/>
      <c r="K10" s="229"/>
      <c r="L10" s="229" t="s">
        <v>2955</v>
      </c>
      <c r="M10" s="227"/>
      <c r="N10" s="227"/>
      <c r="O10" s="227"/>
      <c r="P10" s="227"/>
      <c r="Q10" s="227"/>
      <c r="R10" s="227"/>
      <c r="S10" s="227"/>
    </row>
    <row r="11" ht="33" customHeight="1" spans="1:19">
      <c r="A11" s="227"/>
      <c r="B11" s="227"/>
      <c r="C11" s="228"/>
      <c r="D11" s="228"/>
      <c r="E11" s="228"/>
      <c r="F11" s="228"/>
      <c r="H11" s="228"/>
      <c r="I11" s="228"/>
      <c r="J11" s="227"/>
      <c r="K11" s="229" t="s">
        <v>2956</v>
      </c>
      <c r="L11" s="229" t="s">
        <v>2957</v>
      </c>
      <c r="M11" s="227"/>
      <c r="N11" s="227"/>
      <c r="O11" s="227"/>
      <c r="P11" s="227"/>
      <c r="Q11" s="227"/>
      <c r="R11" s="227"/>
      <c r="S11" s="227"/>
    </row>
    <row r="12" ht="33" customHeight="1" spans="1:19">
      <c r="A12" s="227"/>
      <c r="B12" s="227"/>
      <c r="C12" s="228"/>
      <c r="D12" s="228"/>
      <c r="E12" s="228"/>
      <c r="F12" s="228"/>
      <c r="H12" s="228"/>
      <c r="I12" s="228"/>
      <c r="J12" s="227"/>
      <c r="K12" s="229"/>
      <c r="L12" s="229" t="s">
        <v>2958</v>
      </c>
      <c r="M12" s="227"/>
      <c r="N12" s="227"/>
      <c r="O12" s="227"/>
      <c r="P12" s="227"/>
      <c r="Q12" s="227"/>
      <c r="R12" s="227"/>
      <c r="S12" s="227"/>
    </row>
    <row r="13" ht="33" customHeight="1" spans="1:19">
      <c r="A13" s="227"/>
      <c r="B13" s="227"/>
      <c r="C13" s="228"/>
      <c r="D13" s="228"/>
      <c r="E13" s="228"/>
      <c r="F13" s="228"/>
      <c r="H13" s="228"/>
      <c r="I13" s="228"/>
      <c r="J13" s="227"/>
      <c r="K13" s="229"/>
      <c r="L13" s="229" t="s">
        <v>2959</v>
      </c>
      <c r="M13" s="227"/>
      <c r="N13" s="227"/>
      <c r="O13" s="227"/>
      <c r="P13" s="227"/>
      <c r="Q13" s="227"/>
      <c r="R13" s="227"/>
      <c r="S13" s="227"/>
    </row>
    <row r="14" ht="33" customHeight="1" spans="1:19">
      <c r="A14" s="227"/>
      <c r="B14" s="227"/>
      <c r="C14" s="228"/>
      <c r="D14" s="228"/>
      <c r="E14" s="228"/>
      <c r="F14" s="228"/>
      <c r="H14" s="228"/>
      <c r="I14" s="228"/>
      <c r="J14" s="227"/>
      <c r="K14" s="229"/>
      <c r="L14" s="229" t="s">
        <v>2960</v>
      </c>
      <c r="M14" s="227"/>
      <c r="N14" s="227"/>
      <c r="O14" s="227"/>
      <c r="P14" s="227"/>
      <c r="Q14" s="227"/>
      <c r="R14" s="227"/>
      <c r="S14" s="227"/>
    </row>
    <row r="15" ht="33" customHeight="1" spans="1:19">
      <c r="A15" s="227"/>
      <c r="B15" s="227"/>
      <c r="C15" s="228"/>
      <c r="D15" s="228"/>
      <c r="E15" s="228"/>
      <c r="F15" s="228"/>
      <c r="G15" s="237"/>
      <c r="H15" s="228"/>
      <c r="I15" s="228"/>
      <c r="J15" s="227"/>
      <c r="K15" s="229" t="s">
        <v>2961</v>
      </c>
      <c r="L15" s="229" t="s">
        <v>2962</v>
      </c>
      <c r="M15" s="227"/>
      <c r="N15" s="227"/>
      <c r="O15" s="227"/>
      <c r="P15" s="227"/>
      <c r="Q15" s="227"/>
      <c r="R15" s="227"/>
      <c r="S15" s="227"/>
    </row>
    <row r="16" ht="16.35" customHeight="1"/>
    <row r="17" ht="16.35" customHeight="1"/>
    <row r="18" ht="16.35" customHeight="1"/>
    <row r="19" ht="16.35" customHeight="1"/>
    <row r="20" ht="16.35" customHeight="1"/>
    <row r="21" ht="16.35" customHeight="1"/>
  </sheetData>
  <mergeCells count="23">
    <mergeCell ref="A2:S2"/>
    <mergeCell ref="A3:K3"/>
    <mergeCell ref="L3:M3"/>
    <mergeCell ref="Q3:S3"/>
    <mergeCell ref="C4:I4"/>
    <mergeCell ref="D5:G5"/>
    <mergeCell ref="H5:I5"/>
    <mergeCell ref="A4:A6"/>
    <mergeCell ref="A7:A15"/>
    <mergeCell ref="B4:B6"/>
    <mergeCell ref="B7:B15"/>
    <mergeCell ref="C5:C6"/>
    <mergeCell ref="C7:C15"/>
    <mergeCell ref="D7:D15"/>
    <mergeCell ref="E7:E15"/>
    <mergeCell ref="F7:F15"/>
    <mergeCell ref="H7:H15"/>
    <mergeCell ref="I7:I15"/>
    <mergeCell ref="J4:J6"/>
    <mergeCell ref="J7:J15"/>
    <mergeCell ref="K7:K10"/>
    <mergeCell ref="K11:K14"/>
    <mergeCell ref="K4:S5"/>
  </mergeCells>
  <pageMargins left="0.751388888888889" right="0.751388888888889" top="1" bottom="1" header="0.5" footer="0.5"/>
  <pageSetup paperSize="9" scale="75" firstPageNumber="110" orientation="landscape" useFirstPageNumber="1" horizontalDpi="600"/>
  <headerFooter>
    <oddFooter>&amp;C&amp;12&amp;P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H10" sqref="H10"/>
    </sheetView>
  </sheetViews>
  <sheetFormatPr defaultColWidth="11.4285714285714" defaultRowHeight="13.5"/>
  <cols>
    <col min="1" max="1" width="10.1428571428571" style="216" customWidth="1"/>
    <col min="2" max="2" width="16.8571428571429" style="216" customWidth="1"/>
    <col min="3" max="3" width="9.69523809523809" style="216" customWidth="1"/>
    <col min="4" max="4" width="10.4285714285714" style="216" customWidth="1"/>
    <col min="5" max="5" width="11.3333333333333" style="216" customWidth="1"/>
    <col min="6" max="6" width="23.3428571428571" style="216" customWidth="1"/>
    <col min="7" max="7" width="10.4285714285714" style="216" customWidth="1"/>
    <col min="8" max="8" width="11" style="216" customWidth="1"/>
    <col min="9" max="9" width="12.6952380952381" style="216" customWidth="1"/>
    <col min="10" max="10" width="15.1428571428571" style="216" customWidth="1"/>
    <col min="11" max="11" width="10.5619047619048" style="216" customWidth="1"/>
    <col min="12" max="12" width="11.1428571428571" style="216" customWidth="1"/>
    <col min="13" max="13" width="14.4285714285714" style="216" customWidth="1"/>
    <col min="14" max="18" width="11.1428571428571" style="216" customWidth="1"/>
    <col min="19" max="16384" width="11.4285714285714" style="216"/>
  </cols>
  <sheetData>
    <row r="1" ht="16.35" customHeight="1" spans="1:13">
      <c r="A1" s="217" t="s">
        <v>2963</v>
      </c>
      <c r="B1" s="217"/>
      <c r="C1" s="217"/>
      <c r="D1" s="217"/>
      <c r="E1" s="217"/>
      <c r="F1" s="217"/>
      <c r="G1" s="217"/>
      <c r="H1" s="217"/>
      <c r="I1" s="217"/>
      <c r="J1" s="217"/>
      <c r="K1" s="217"/>
      <c r="L1" s="217"/>
      <c r="M1" s="218"/>
    </row>
    <row r="2" ht="37.9" customHeight="1" spans="1:13">
      <c r="A2" s="219" t="s">
        <v>2964</v>
      </c>
      <c r="B2" s="219"/>
      <c r="C2" s="219"/>
      <c r="D2" s="219"/>
      <c r="E2" s="219"/>
      <c r="F2" s="219"/>
      <c r="G2" s="219"/>
      <c r="H2" s="219"/>
      <c r="I2" s="219"/>
      <c r="J2" s="219"/>
      <c r="K2" s="219"/>
      <c r="L2" s="219"/>
      <c r="M2" s="219"/>
    </row>
    <row r="3" ht="21.6" customHeight="1" spans="1:13">
      <c r="A3" s="220" t="s">
        <v>2929</v>
      </c>
      <c r="B3" s="221"/>
      <c r="C3" s="221"/>
      <c r="D3" s="221"/>
      <c r="E3" s="221"/>
      <c r="F3" s="221"/>
      <c r="G3" s="221"/>
      <c r="H3" s="221"/>
      <c r="I3" s="221"/>
      <c r="J3" s="221"/>
      <c r="K3" s="221"/>
      <c r="L3" s="222" t="s">
        <v>145</v>
      </c>
      <c r="M3" s="222"/>
    </row>
    <row r="4" ht="33.6" customHeight="1" spans="1:13">
      <c r="A4" s="223" t="s">
        <v>2965</v>
      </c>
      <c r="B4" s="223" t="s">
        <v>2966</v>
      </c>
      <c r="C4" s="223" t="s">
        <v>2934</v>
      </c>
      <c r="D4" s="223" t="s">
        <v>2967</v>
      </c>
      <c r="E4" s="223" t="s">
        <v>2968</v>
      </c>
      <c r="F4" s="223"/>
      <c r="G4" s="223"/>
      <c r="H4" s="223"/>
      <c r="I4" s="223"/>
      <c r="J4" s="223"/>
      <c r="K4" s="223"/>
      <c r="L4" s="223"/>
      <c r="M4" s="223"/>
    </row>
    <row r="5" ht="36.2" customHeight="1" spans="1:13">
      <c r="A5" s="223"/>
      <c r="B5" s="223"/>
      <c r="C5" s="223"/>
      <c r="D5" s="223"/>
      <c r="E5" s="223" t="s">
        <v>2943</v>
      </c>
      <c r="F5" s="223" t="s">
        <v>2944</v>
      </c>
      <c r="G5" s="223" t="s">
        <v>2945</v>
      </c>
      <c r="H5" s="223" t="s">
        <v>2947</v>
      </c>
      <c r="I5" s="223" t="s">
        <v>2969</v>
      </c>
      <c r="J5" s="223" t="s">
        <v>2970</v>
      </c>
      <c r="K5" s="223" t="s">
        <v>2971</v>
      </c>
      <c r="L5" s="223" t="s">
        <v>2946</v>
      </c>
      <c r="M5" s="223" t="s">
        <v>149</v>
      </c>
    </row>
    <row r="6" ht="39" customHeight="1" spans="1:13">
      <c r="A6" s="224"/>
      <c r="B6" s="224"/>
      <c r="C6" s="225"/>
      <c r="D6" s="226"/>
      <c r="E6" s="226"/>
      <c r="F6" s="226"/>
      <c r="G6" s="226"/>
      <c r="H6" s="226"/>
      <c r="I6" s="226"/>
      <c r="J6" s="226"/>
      <c r="K6" s="226"/>
      <c r="L6" s="226"/>
      <c r="M6" s="226"/>
    </row>
    <row r="7" ht="39" customHeight="1" spans="1:13">
      <c r="A7" s="227"/>
      <c r="B7" s="227"/>
      <c r="C7" s="228"/>
      <c r="D7" s="227"/>
      <c r="E7" s="223" t="s">
        <v>2951</v>
      </c>
      <c r="F7" s="229" t="s">
        <v>2952</v>
      </c>
      <c r="G7" s="227"/>
      <c r="H7" s="227"/>
      <c r="I7" s="227"/>
      <c r="J7" s="227"/>
      <c r="K7" s="227"/>
      <c r="L7" s="227"/>
      <c r="M7" s="227"/>
    </row>
    <row r="8" ht="39" customHeight="1" spans="1:13">
      <c r="A8" s="227"/>
      <c r="B8" s="227"/>
      <c r="C8" s="228"/>
      <c r="D8" s="227"/>
      <c r="E8" s="223"/>
      <c r="F8" s="229" t="s">
        <v>2953</v>
      </c>
      <c r="G8" s="227"/>
      <c r="H8" s="227"/>
      <c r="I8" s="227"/>
      <c r="J8" s="227"/>
      <c r="K8" s="227"/>
      <c r="L8" s="227"/>
      <c r="M8" s="227"/>
    </row>
    <row r="9" ht="39" customHeight="1" spans="1:13">
      <c r="A9" s="227"/>
      <c r="B9" s="227"/>
      <c r="C9" s="228"/>
      <c r="D9" s="227"/>
      <c r="E9" s="223"/>
      <c r="F9" s="229" t="s">
        <v>2954</v>
      </c>
      <c r="G9" s="227"/>
      <c r="H9" s="227"/>
      <c r="I9" s="227"/>
      <c r="J9" s="227"/>
      <c r="K9" s="227"/>
      <c r="L9" s="227"/>
      <c r="M9" s="227"/>
    </row>
    <row r="10" ht="39" customHeight="1" spans="1:13">
      <c r="A10" s="227"/>
      <c r="B10" s="227"/>
      <c r="C10" s="228"/>
      <c r="D10" s="227"/>
      <c r="E10" s="223"/>
      <c r="F10" s="229" t="s">
        <v>2955</v>
      </c>
      <c r="G10" s="227"/>
      <c r="H10" s="227"/>
      <c r="I10" s="227"/>
      <c r="J10" s="227"/>
      <c r="K10" s="227"/>
      <c r="L10" s="227"/>
      <c r="M10" s="227"/>
    </row>
    <row r="11" ht="39" customHeight="1" spans="1:13">
      <c r="A11" s="227"/>
      <c r="B11" s="227"/>
      <c r="C11" s="228"/>
      <c r="D11" s="227"/>
      <c r="E11" s="230" t="s">
        <v>2972</v>
      </c>
      <c r="F11" s="229" t="s">
        <v>2957</v>
      </c>
      <c r="G11" s="227"/>
      <c r="H11" s="227"/>
      <c r="I11" s="227"/>
      <c r="J11" s="227"/>
      <c r="K11" s="227"/>
      <c r="L11" s="227"/>
      <c r="M11" s="227"/>
    </row>
    <row r="12" ht="39" customHeight="1" spans="1:13">
      <c r="A12" s="227"/>
      <c r="B12" s="227"/>
      <c r="C12" s="228"/>
      <c r="D12" s="227"/>
      <c r="E12" s="231"/>
      <c r="F12" s="229" t="s">
        <v>2958</v>
      </c>
      <c r="G12" s="227"/>
      <c r="H12" s="227"/>
      <c r="I12" s="227"/>
      <c r="J12" s="227"/>
      <c r="K12" s="227"/>
      <c r="L12" s="227"/>
      <c r="M12" s="227"/>
    </row>
    <row r="13" ht="39" customHeight="1" spans="1:13">
      <c r="A13" s="227"/>
      <c r="B13" s="227"/>
      <c r="C13" s="228"/>
      <c r="D13" s="227"/>
      <c r="E13" s="231"/>
      <c r="F13" s="229" t="s">
        <v>2959</v>
      </c>
      <c r="G13" s="227"/>
      <c r="H13" s="227"/>
      <c r="I13" s="227"/>
      <c r="J13" s="227"/>
      <c r="K13" s="227"/>
      <c r="L13" s="227"/>
      <c r="M13" s="227"/>
    </row>
    <row r="14" ht="39" customHeight="1" spans="1:13">
      <c r="A14" s="227"/>
      <c r="B14" s="227"/>
      <c r="C14" s="228"/>
      <c r="D14" s="227"/>
      <c r="E14" s="231"/>
      <c r="F14" s="229" t="s">
        <v>2960</v>
      </c>
      <c r="G14" s="227"/>
      <c r="H14" s="227"/>
      <c r="I14" s="227"/>
      <c r="J14" s="227"/>
      <c r="K14" s="227"/>
      <c r="L14" s="227"/>
      <c r="M14" s="227"/>
    </row>
    <row r="15" ht="39" customHeight="1" spans="1:13">
      <c r="A15" s="227"/>
      <c r="B15" s="227"/>
      <c r="C15" s="228"/>
      <c r="D15" s="232"/>
      <c r="E15" s="233"/>
      <c r="F15" s="234" t="s">
        <v>2962</v>
      </c>
      <c r="G15" s="227"/>
      <c r="H15" s="227"/>
      <c r="I15" s="227"/>
      <c r="J15" s="227"/>
      <c r="K15" s="227"/>
      <c r="L15" s="227"/>
      <c r="M15" s="227"/>
    </row>
  </sheetData>
  <mergeCells count="14">
    <mergeCell ref="A2:M2"/>
    <mergeCell ref="A3:K3"/>
    <mergeCell ref="L3:M3"/>
    <mergeCell ref="E4:M4"/>
    <mergeCell ref="A4:A5"/>
    <mergeCell ref="A7:A15"/>
    <mergeCell ref="B4:B5"/>
    <mergeCell ref="B7:B15"/>
    <mergeCell ref="C4:C5"/>
    <mergeCell ref="C7:C15"/>
    <mergeCell ref="D4:D5"/>
    <mergeCell ref="D7:D15"/>
    <mergeCell ref="E7:E10"/>
    <mergeCell ref="E11:E14"/>
  </mergeCells>
  <pageMargins left="0.751388888888889" right="0.66875" top="1" bottom="1" header="0.5" footer="0.5"/>
  <pageSetup paperSize="9" scale="80" firstPageNumber="111" orientation="landscape" useFirstPageNumber="1" horizontalDpi="600"/>
  <headerFooter>
    <oddFooter>&amp;C&amp;12&amp;P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1" sqref="A11"/>
    </sheetView>
  </sheetViews>
  <sheetFormatPr defaultColWidth="10.2857142857143" defaultRowHeight="13.5" outlineLevelRow="2"/>
  <cols>
    <col min="1" max="1" width="94.1428571428571" style="127" customWidth="1"/>
    <col min="2" max="16384" width="10.2857142857143" style="127"/>
  </cols>
  <sheetData>
    <row r="1" ht="64.5" customHeight="1"/>
    <row r="2" ht="64.5" customHeight="1"/>
    <row r="3" ht="231" customHeight="1" spans="1:1">
      <c r="A3" s="147" t="s">
        <v>45</v>
      </c>
    </row>
  </sheetData>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F16" sqref="F16"/>
    </sheetView>
  </sheetViews>
  <sheetFormatPr defaultColWidth="10.2857142857143" defaultRowHeight="13.5"/>
  <cols>
    <col min="1" max="4" width="6.28571428571429" style="127" customWidth="1"/>
    <col min="5" max="5" width="44.7047619047619" style="127" customWidth="1"/>
    <col min="6" max="6" width="17.7142857142857" style="127" customWidth="1"/>
    <col min="7" max="7" width="3.56190476190476" style="127" hidden="1" customWidth="1"/>
    <col min="8" max="8" width="16.4285714285714" style="127" customWidth="1"/>
    <col min="9" max="9" width="14.4285714285714" style="163" customWidth="1"/>
    <col min="10" max="10" width="14.1428571428571" style="127" customWidth="1"/>
    <col min="11" max="252" width="10.2857142857143" style="127"/>
    <col min="253" max="16384" width="10.2857142857143" style="200"/>
  </cols>
  <sheetData>
    <row r="1" s="127" customFormat="1" ht="12" customHeight="1" spans="1:10">
      <c r="A1" s="127" t="s">
        <v>2973</v>
      </c>
      <c r="I1" s="163"/>
    </row>
    <row r="2" s="127" customFormat="1" ht="28.5" customHeight="1" spans="1:10">
      <c r="A2" s="165" t="s">
        <v>2974</v>
      </c>
      <c r="B2" s="165"/>
      <c r="C2" s="165"/>
      <c r="D2" s="165"/>
      <c r="E2" s="165"/>
      <c r="F2" s="165"/>
      <c r="G2" s="165"/>
      <c r="H2" s="165"/>
      <c r="I2" s="165"/>
      <c r="J2" s="165"/>
    </row>
    <row r="3" s="127" customFormat="1" spans="1:10">
      <c r="A3" s="166" t="s">
        <v>78</v>
      </c>
      <c r="B3" s="167"/>
      <c r="C3" s="167"/>
      <c r="D3" s="167"/>
      <c r="E3" s="201"/>
      <c r="F3" s="202"/>
      <c r="G3" s="167"/>
      <c r="H3" s="167"/>
      <c r="J3" s="170" t="s">
        <v>145</v>
      </c>
    </row>
    <row r="4" s="127" customFormat="1" ht="18" customHeight="1" spans="1:10">
      <c r="A4" s="171" t="s">
        <v>146</v>
      </c>
      <c r="B4" s="172"/>
      <c r="C4" s="172"/>
      <c r="D4" s="203"/>
      <c r="E4" s="174" t="s">
        <v>147</v>
      </c>
      <c r="F4" s="174" t="s">
        <v>2975</v>
      </c>
      <c r="G4" s="174" t="s">
        <v>2976</v>
      </c>
      <c r="H4" s="173" t="s">
        <v>148</v>
      </c>
      <c r="I4" s="173" t="s">
        <v>82</v>
      </c>
      <c r="J4" s="158" t="s">
        <v>149</v>
      </c>
    </row>
    <row r="5" s="127" customFormat="1" ht="18" customHeight="1" spans="1:10">
      <c r="A5" s="176" t="s">
        <v>150</v>
      </c>
      <c r="B5" s="176" t="s">
        <v>151</v>
      </c>
      <c r="C5" s="176" t="s">
        <v>152</v>
      </c>
      <c r="D5" s="176" t="s">
        <v>153</v>
      </c>
      <c r="E5" s="178"/>
      <c r="F5" s="178"/>
      <c r="G5" s="178"/>
      <c r="H5" s="178"/>
      <c r="I5" s="177"/>
      <c r="J5" s="158"/>
    </row>
    <row r="6" s="127" customFormat="1" ht="19.5" customHeight="1" spans="1:10">
      <c r="A6" s="204">
        <v>103</v>
      </c>
      <c r="B6" s="205"/>
      <c r="C6" s="205"/>
      <c r="D6" s="205"/>
      <c r="E6" s="179" t="s">
        <v>154</v>
      </c>
      <c r="F6" s="179"/>
      <c r="G6" s="176">
        <f>G7</f>
        <v>233300</v>
      </c>
      <c r="H6" s="176">
        <f>H7</f>
        <v>42600</v>
      </c>
      <c r="I6" s="155">
        <f>I7+I15</f>
        <v>37384</v>
      </c>
      <c r="J6" s="206"/>
    </row>
    <row r="7" s="127" customFormat="1" ht="19.5" customHeight="1" spans="1:10">
      <c r="A7" s="176"/>
      <c r="B7" s="180" t="s">
        <v>157</v>
      </c>
      <c r="C7" s="180"/>
      <c r="D7" s="180"/>
      <c r="E7" s="207" t="s">
        <v>2977</v>
      </c>
      <c r="F7" s="176"/>
      <c r="G7" s="176">
        <f t="shared" ref="G7:H7" si="0">SUM(G8:G8,G13,G14)</f>
        <v>233300</v>
      </c>
      <c r="H7" s="176">
        <f t="shared" si="0"/>
        <v>42600</v>
      </c>
      <c r="I7" s="176">
        <f>SUM(I8,I13,I14,)</f>
        <v>37384</v>
      </c>
      <c r="J7" s="206"/>
    </row>
    <row r="8" s="127" customFormat="1" ht="19.5" customHeight="1" spans="1:10">
      <c r="A8" s="176"/>
      <c r="B8" s="180"/>
      <c r="C8" s="180" t="s">
        <v>2978</v>
      </c>
      <c r="D8" s="205"/>
      <c r="E8" s="208" t="s">
        <v>2979</v>
      </c>
      <c r="F8" s="176" t="s">
        <v>394</v>
      </c>
      <c r="G8" s="176">
        <f>SUM(G9:G12)</f>
        <v>231000</v>
      </c>
      <c r="H8" s="155">
        <f>SUM(H9:H12)</f>
        <v>42600</v>
      </c>
      <c r="I8" s="209">
        <f>SUM(I9:I12)</f>
        <v>36350</v>
      </c>
      <c r="J8" s="206"/>
    </row>
    <row r="9" s="127" customFormat="1" ht="19.5" customHeight="1" spans="1:10">
      <c r="A9" s="176"/>
      <c r="B9" s="180"/>
      <c r="C9" s="180"/>
      <c r="D9" s="180" t="s">
        <v>157</v>
      </c>
      <c r="E9" s="210" t="s">
        <v>2980</v>
      </c>
      <c r="F9" s="176" t="s">
        <v>394</v>
      </c>
      <c r="G9" s="176">
        <v>80000</v>
      </c>
      <c r="H9" s="189">
        <v>26000</v>
      </c>
      <c r="I9" s="155">
        <v>20000</v>
      </c>
      <c r="J9" s="206"/>
    </row>
    <row r="10" s="127" customFormat="1" ht="19.5" customHeight="1" spans="1:10">
      <c r="A10" s="176"/>
      <c r="B10" s="180"/>
      <c r="C10" s="180"/>
      <c r="D10" s="180" t="s">
        <v>160</v>
      </c>
      <c r="E10" s="210" t="s">
        <v>2981</v>
      </c>
      <c r="F10" s="176" t="s">
        <v>394</v>
      </c>
      <c r="G10" s="176"/>
      <c r="H10" s="189">
        <v>600</v>
      </c>
      <c r="I10" s="155">
        <v>2350</v>
      </c>
      <c r="J10" s="206"/>
    </row>
    <row r="11" s="127" customFormat="1" ht="19.5" customHeight="1" spans="1:10">
      <c r="A11" s="176"/>
      <c r="B11" s="180"/>
      <c r="C11" s="180"/>
      <c r="D11" s="180" t="s">
        <v>162</v>
      </c>
      <c r="E11" s="210" t="s">
        <v>2982</v>
      </c>
      <c r="F11" s="176" t="s">
        <v>394</v>
      </c>
      <c r="G11" s="176">
        <v>1000</v>
      </c>
      <c r="H11" s="189">
        <v>6000</v>
      </c>
      <c r="I11" s="155">
        <v>4000</v>
      </c>
      <c r="J11" s="206"/>
    </row>
    <row r="12" s="127" customFormat="1" ht="19.5" customHeight="1" spans="1:10">
      <c r="A12" s="176"/>
      <c r="B12" s="180"/>
      <c r="C12" s="180"/>
      <c r="D12" s="180" t="s">
        <v>2983</v>
      </c>
      <c r="E12" s="210" t="s">
        <v>2984</v>
      </c>
      <c r="F12" s="176" t="s">
        <v>394</v>
      </c>
      <c r="G12" s="176">
        <v>150000</v>
      </c>
      <c r="H12" s="189">
        <v>10000</v>
      </c>
      <c r="I12" s="155">
        <v>10000</v>
      </c>
      <c r="J12" s="206"/>
    </row>
    <row r="13" s="127" customFormat="1" ht="19.5" customHeight="1" spans="1:10">
      <c r="A13" s="176"/>
      <c r="B13" s="180"/>
      <c r="C13" s="180" t="s">
        <v>2985</v>
      </c>
      <c r="D13" s="211"/>
      <c r="E13" s="208" t="s">
        <v>2986</v>
      </c>
      <c r="F13" s="212" t="s">
        <v>2987</v>
      </c>
      <c r="G13" s="176">
        <v>2000</v>
      </c>
      <c r="H13" s="176"/>
      <c r="I13" s="213">
        <v>400</v>
      </c>
      <c r="J13" s="206"/>
    </row>
    <row r="14" s="127" customFormat="1" ht="19.5" customHeight="1" spans="1:10">
      <c r="A14" s="176"/>
      <c r="B14" s="180"/>
      <c r="C14" s="180" t="s">
        <v>2988</v>
      </c>
      <c r="D14" s="214"/>
      <c r="E14" s="208" t="s">
        <v>2989</v>
      </c>
      <c r="F14" s="186" t="s">
        <v>2987</v>
      </c>
      <c r="G14" s="176">
        <v>300</v>
      </c>
      <c r="H14" s="176"/>
      <c r="I14" s="155">
        <v>634</v>
      </c>
      <c r="J14" s="206"/>
    </row>
    <row r="15" s="127" customFormat="1" ht="19.5" customHeight="1" spans="1:10">
      <c r="A15" s="207"/>
      <c r="B15" s="214" t="s">
        <v>18</v>
      </c>
      <c r="C15" s="214"/>
      <c r="D15" s="214"/>
      <c r="E15" s="210" t="s">
        <v>2990</v>
      </c>
      <c r="F15" s="176"/>
      <c r="G15" s="176"/>
      <c r="H15" s="176"/>
      <c r="I15" s="155">
        <f>I16+I17</f>
        <v>0</v>
      </c>
      <c r="J15" s="206"/>
    </row>
    <row r="16" s="127" customFormat="1" ht="19.5" customHeight="1" spans="1:10">
      <c r="A16" s="207"/>
      <c r="B16" s="214"/>
      <c r="C16" s="214" t="s">
        <v>2991</v>
      </c>
      <c r="D16" s="214"/>
      <c r="E16" s="210" t="s">
        <v>2992</v>
      </c>
      <c r="F16" s="176"/>
      <c r="G16" s="176"/>
      <c r="H16" s="176"/>
      <c r="I16" s="155"/>
      <c r="J16" s="206"/>
    </row>
    <row r="17" s="127" customFormat="1" ht="19.5" customHeight="1" spans="1:10">
      <c r="A17" s="207"/>
      <c r="B17" s="214"/>
      <c r="C17" s="214"/>
      <c r="D17" s="214" t="s">
        <v>157</v>
      </c>
      <c r="E17" s="210" t="s">
        <v>2993</v>
      </c>
      <c r="F17" s="176" t="s">
        <v>385</v>
      </c>
      <c r="G17" s="176"/>
      <c r="H17" s="176"/>
      <c r="I17" s="155">
        <v>0</v>
      </c>
      <c r="J17" s="206"/>
    </row>
    <row r="18" s="127" customFormat="1" ht="19.5" customHeight="1" spans="1:10">
      <c r="A18" s="204"/>
      <c r="B18" s="205"/>
      <c r="C18" s="205"/>
      <c r="D18" s="205"/>
      <c r="E18" s="198" t="s">
        <v>2994</v>
      </c>
      <c r="F18" s="198"/>
      <c r="G18" s="176">
        <f>G7</f>
        <v>233300</v>
      </c>
      <c r="H18" s="176">
        <f>H6</f>
        <v>42600</v>
      </c>
      <c r="I18" s="176">
        <f>I6</f>
        <v>37384</v>
      </c>
      <c r="J18" s="206"/>
    </row>
    <row r="19" s="127" customFormat="1" ht="19.5" customHeight="1" spans="1:10">
      <c r="A19" s="204"/>
      <c r="B19" s="205"/>
      <c r="C19" s="205"/>
      <c r="D19" s="205"/>
      <c r="E19" s="215" t="s">
        <v>175</v>
      </c>
      <c r="F19" s="186"/>
      <c r="G19" s="176"/>
      <c r="H19" s="176"/>
      <c r="I19" s="155">
        <v>7500</v>
      </c>
      <c r="J19" s="206"/>
    </row>
    <row r="20" s="127" customFormat="1" ht="19.5" customHeight="1" spans="1:10">
      <c r="A20" s="204"/>
      <c r="B20" s="205"/>
      <c r="C20" s="205"/>
      <c r="D20" s="205"/>
      <c r="E20" s="208" t="s">
        <v>235</v>
      </c>
      <c r="F20" s="186"/>
      <c r="G20" s="176"/>
      <c r="H20" s="176"/>
      <c r="I20" s="155">
        <v>3850</v>
      </c>
      <c r="J20" s="206"/>
    </row>
    <row r="21" s="127" customFormat="1" ht="19.5" customHeight="1" spans="1:10">
      <c r="A21" s="207"/>
      <c r="B21" s="214"/>
      <c r="C21" s="214"/>
      <c r="D21" s="214"/>
      <c r="E21" s="210" t="s">
        <v>238</v>
      </c>
      <c r="F21" s="176"/>
      <c r="G21" s="176"/>
      <c r="H21" s="176"/>
      <c r="I21" s="155"/>
      <c r="J21" s="206"/>
    </row>
    <row r="22" s="127" customFormat="1" ht="19.5" customHeight="1" spans="1:10">
      <c r="A22" s="207"/>
      <c r="B22" s="214"/>
      <c r="C22" s="214"/>
      <c r="D22" s="214"/>
      <c r="E22" s="210"/>
      <c r="F22" s="176"/>
      <c r="G22" s="176"/>
      <c r="H22" s="176"/>
      <c r="I22" s="155"/>
      <c r="J22" s="206"/>
    </row>
    <row r="23" s="127" customFormat="1" ht="19.5" customHeight="1" spans="1:10">
      <c r="A23" s="207"/>
      <c r="B23" s="207"/>
      <c r="C23" s="207"/>
      <c r="D23" s="207"/>
      <c r="E23" s="179" t="s">
        <v>2995</v>
      </c>
      <c r="F23" s="179"/>
      <c r="G23" s="179">
        <f>G18</f>
        <v>233300</v>
      </c>
      <c r="H23" s="179">
        <f>H18</f>
        <v>42600</v>
      </c>
      <c r="I23" s="179">
        <f>SUM(I18:I21)</f>
        <v>48734</v>
      </c>
      <c r="J23" s="206"/>
    </row>
    <row r="24" s="127" customFormat="1" ht="18" customHeight="1" spans="1:10">
      <c r="I24" s="163"/>
    </row>
    <row r="25" s="127" customFormat="1" ht="18" customHeight="1" spans="1:10">
      <c r="I25" s="163"/>
    </row>
  </sheetData>
  <mergeCells count="8">
    <mergeCell ref="A2:J2"/>
    <mergeCell ref="A4:D4"/>
    <mergeCell ref="E4:E5"/>
    <mergeCell ref="F4:F5"/>
    <mergeCell ref="G4:G5"/>
    <mergeCell ref="H4:H5"/>
    <mergeCell ref="I4:I5"/>
    <mergeCell ref="J4:J5"/>
  </mergeCells>
  <pageMargins left="0.751388888888889" right="0.751388888888889" top="1" bottom="1" header="0.5" footer="0.5"/>
  <pageSetup paperSize="9" firstPageNumber="112" fitToHeight="0" orientation="landscape" useFirstPageNumber="1" horizontalDpi="600"/>
  <headerFoot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3" workbookViewId="0">
      <selection activeCell="H14" sqref="H14"/>
    </sheetView>
  </sheetViews>
  <sheetFormatPr defaultColWidth="10.2857142857143" defaultRowHeight="14.25"/>
  <cols>
    <col min="1" max="3" width="5.42857142857143" style="127" customWidth="1"/>
    <col min="4" max="4" width="30.2857142857143" style="161" customWidth="1"/>
    <col min="5" max="5" width="15.8571428571429" style="127" customWidth="1"/>
    <col min="6" max="6" width="9.28571428571429" style="127" customWidth="1"/>
    <col min="7" max="7" width="16.7142857142857" style="162" customWidth="1"/>
    <col min="8" max="8" width="10.6952380952381" style="127" customWidth="1"/>
    <col min="9" max="9" width="10.5619047619048" style="163" customWidth="1"/>
    <col min="10" max="10" width="23.5714285714286" style="164" customWidth="1"/>
    <col min="11" max="16384" width="10.2857142857143" style="164"/>
  </cols>
  <sheetData>
    <row r="1" spans="1:10">
      <c r="A1" s="127" t="s">
        <v>2996</v>
      </c>
    </row>
    <row r="2" ht="25.5" spans="1:10">
      <c r="A2" s="165" t="s">
        <v>2997</v>
      </c>
      <c r="B2" s="165"/>
      <c r="C2" s="165"/>
      <c r="D2" s="165"/>
      <c r="E2" s="165"/>
      <c r="F2" s="165"/>
      <c r="G2" s="165"/>
      <c r="H2" s="165"/>
      <c r="I2" s="165"/>
      <c r="J2" s="165"/>
    </row>
    <row r="3" ht="27.75" customHeight="1" spans="1:10">
      <c r="A3" s="166" t="s">
        <v>78</v>
      </c>
      <c r="B3" s="167"/>
      <c r="C3" s="167"/>
      <c r="E3" s="168"/>
      <c r="F3" s="169"/>
      <c r="G3" s="169"/>
      <c r="H3" s="167"/>
      <c r="J3" s="170" t="s">
        <v>145</v>
      </c>
    </row>
    <row r="4" ht="27.75" customHeight="1" spans="1:10">
      <c r="A4" s="171" t="s">
        <v>146</v>
      </c>
      <c r="B4" s="172"/>
      <c r="C4" s="172"/>
      <c r="D4" s="173" t="s">
        <v>147</v>
      </c>
      <c r="E4" s="174" t="s">
        <v>2998</v>
      </c>
      <c r="F4" s="173" t="s">
        <v>2999</v>
      </c>
      <c r="G4" s="173" t="s">
        <v>3000</v>
      </c>
      <c r="H4" s="173" t="s">
        <v>776</v>
      </c>
      <c r="I4" s="173" t="s">
        <v>3001</v>
      </c>
      <c r="J4" s="175" t="s">
        <v>149</v>
      </c>
    </row>
    <row r="5" ht="22.5" customHeight="1" spans="1:10">
      <c r="A5" s="176" t="s">
        <v>150</v>
      </c>
      <c r="B5" s="176" t="s">
        <v>151</v>
      </c>
      <c r="C5" s="176" t="s">
        <v>152</v>
      </c>
      <c r="D5" s="177"/>
      <c r="E5" s="178"/>
      <c r="F5" s="178"/>
      <c r="G5" s="177"/>
      <c r="H5" s="178"/>
      <c r="I5" s="177"/>
      <c r="J5" s="175"/>
    </row>
    <row r="6" s="159" customFormat="1" ht="27.75" customHeight="1" spans="1:10">
      <c r="A6" s="179">
        <v>212</v>
      </c>
      <c r="B6" s="180"/>
      <c r="C6" s="180"/>
      <c r="D6" s="181" t="s">
        <v>267</v>
      </c>
      <c r="E6" s="179"/>
      <c r="F6" s="179"/>
      <c r="G6" s="182"/>
      <c r="H6" s="183">
        <f>H7+H13+H15</f>
        <v>0</v>
      </c>
      <c r="I6" s="183">
        <f>I7+I13+I15</f>
        <v>23634</v>
      </c>
      <c r="J6" s="184"/>
    </row>
    <row r="7" s="159" customFormat="1" ht="38.25" customHeight="1" spans="1:10">
      <c r="A7" s="176">
        <v>212</v>
      </c>
      <c r="B7" s="180" t="s">
        <v>3002</v>
      </c>
      <c r="C7" s="180"/>
      <c r="D7" s="185" t="s">
        <v>3003</v>
      </c>
      <c r="E7" s="186"/>
      <c r="F7" s="186"/>
      <c r="G7" s="187"/>
      <c r="H7" s="155">
        <f>SUM(H8:H11)</f>
        <v>0</v>
      </c>
      <c r="I7" s="155">
        <f>SUM(I8:I12)</f>
        <v>23000</v>
      </c>
      <c r="J7" s="184"/>
    </row>
    <row r="8" s="159" customFormat="1" ht="27.75" customHeight="1" spans="1:10">
      <c r="A8" s="179"/>
      <c r="B8" s="188"/>
      <c r="C8" s="180" t="s">
        <v>157</v>
      </c>
      <c r="D8" s="185" t="s">
        <v>3004</v>
      </c>
      <c r="E8" s="186" t="s">
        <v>394</v>
      </c>
      <c r="F8" s="186" t="s">
        <v>1500</v>
      </c>
      <c r="G8" s="187" t="s">
        <v>3005</v>
      </c>
      <c r="H8" s="189"/>
      <c r="I8" s="155">
        <v>10000</v>
      </c>
      <c r="J8" s="184"/>
    </row>
    <row r="9" s="159" customFormat="1" ht="27.75" customHeight="1" spans="1:10">
      <c r="A9" s="176"/>
      <c r="B9" s="180"/>
      <c r="C9" s="180" t="s">
        <v>160</v>
      </c>
      <c r="D9" s="185" t="s">
        <v>3006</v>
      </c>
      <c r="E9" s="186" t="s">
        <v>394</v>
      </c>
      <c r="F9" s="186" t="s">
        <v>1500</v>
      </c>
      <c r="G9" s="187" t="s">
        <v>3005</v>
      </c>
      <c r="H9" s="189"/>
      <c r="I9" s="189">
        <v>8000</v>
      </c>
      <c r="J9" s="184"/>
    </row>
    <row r="10" s="159" customFormat="1" ht="27.75" customHeight="1" spans="1:10">
      <c r="A10" s="176"/>
      <c r="B10" s="180"/>
      <c r="C10" s="180" t="s">
        <v>2991</v>
      </c>
      <c r="D10" s="185" t="s">
        <v>3007</v>
      </c>
      <c r="E10" s="186" t="s">
        <v>394</v>
      </c>
      <c r="F10" s="186" t="s">
        <v>1500</v>
      </c>
      <c r="G10" s="187" t="s">
        <v>3005</v>
      </c>
      <c r="H10" s="189"/>
      <c r="I10" s="189">
        <v>2000</v>
      </c>
      <c r="J10" s="184"/>
    </row>
    <row r="11" s="159" customFormat="1" ht="36.75" customHeight="1" spans="1:10">
      <c r="A11" s="179"/>
      <c r="B11" s="188"/>
      <c r="C11" s="180" t="s">
        <v>2983</v>
      </c>
      <c r="D11" s="185" t="s">
        <v>3008</v>
      </c>
      <c r="E11" s="186" t="s">
        <v>394</v>
      </c>
      <c r="F11" s="186" t="s">
        <v>1500</v>
      </c>
      <c r="G11" s="187" t="s">
        <v>3005</v>
      </c>
      <c r="H11" s="190"/>
      <c r="I11" s="190">
        <v>3000</v>
      </c>
      <c r="J11" s="184"/>
    </row>
    <row r="12" s="159" customFormat="1" ht="36.75" customHeight="1" spans="1:10">
      <c r="A12" s="179"/>
      <c r="B12" s="188"/>
      <c r="C12" s="180" t="s">
        <v>2983</v>
      </c>
      <c r="D12" s="185" t="s">
        <v>3008</v>
      </c>
      <c r="E12" s="186" t="s">
        <v>413</v>
      </c>
      <c r="F12" s="186" t="s">
        <v>2446</v>
      </c>
      <c r="G12" s="187" t="s">
        <v>3005</v>
      </c>
      <c r="H12" s="190"/>
      <c r="I12" s="190"/>
      <c r="J12" s="184"/>
    </row>
    <row r="13" s="159" customFormat="1" ht="36.75" customHeight="1" spans="1:10">
      <c r="A13" s="176">
        <v>212</v>
      </c>
      <c r="B13" s="176">
        <v>13</v>
      </c>
      <c r="C13" s="180"/>
      <c r="D13" s="185" t="s">
        <v>3009</v>
      </c>
      <c r="E13" s="186"/>
      <c r="F13" s="186"/>
      <c r="G13" s="187"/>
      <c r="H13" s="189"/>
      <c r="I13" s="189">
        <f>I14</f>
        <v>0</v>
      </c>
      <c r="J13" s="184"/>
    </row>
    <row r="14" s="159" customFormat="1" ht="27.75" customHeight="1" spans="1:10">
      <c r="A14" s="176"/>
      <c r="B14" s="176"/>
      <c r="C14" s="180" t="s">
        <v>157</v>
      </c>
      <c r="D14" s="185" t="s">
        <v>3010</v>
      </c>
      <c r="E14" s="187" t="s">
        <v>432</v>
      </c>
      <c r="F14" s="186" t="s">
        <v>1517</v>
      </c>
      <c r="G14" s="187" t="s">
        <v>3011</v>
      </c>
      <c r="H14" s="189"/>
      <c r="I14" s="189">
        <v>0</v>
      </c>
      <c r="J14" s="184"/>
    </row>
    <row r="15" s="159" customFormat="1" ht="36.75" customHeight="1" spans="1:10">
      <c r="A15" s="176">
        <v>212</v>
      </c>
      <c r="B15" s="176">
        <v>14</v>
      </c>
      <c r="C15" s="176"/>
      <c r="D15" s="185" t="s">
        <v>3012</v>
      </c>
      <c r="E15" s="187"/>
      <c r="F15" s="186"/>
      <c r="G15" s="187"/>
      <c r="H15" s="189"/>
      <c r="I15" s="191">
        <f>I16</f>
        <v>634</v>
      </c>
      <c r="J15" s="184"/>
    </row>
    <row r="16" s="159" customFormat="1" ht="74.1" customHeight="1" spans="1:10">
      <c r="A16" s="192"/>
      <c r="B16" s="193"/>
      <c r="C16" s="180" t="s">
        <v>157</v>
      </c>
      <c r="D16" s="185" t="s">
        <v>3013</v>
      </c>
      <c r="E16" s="187" t="s">
        <v>432</v>
      </c>
      <c r="F16" s="186" t="s">
        <v>1517</v>
      </c>
      <c r="G16" s="194" t="s">
        <v>3014</v>
      </c>
      <c r="H16" s="194"/>
      <c r="I16" s="194">
        <v>634</v>
      </c>
      <c r="J16" s="195" t="s">
        <v>3015</v>
      </c>
    </row>
    <row r="17" s="160" customFormat="1" ht="27.75" customHeight="1" spans="1:10">
      <c r="A17" s="179">
        <v>231</v>
      </c>
      <c r="B17" s="179"/>
      <c r="C17" s="179"/>
      <c r="D17" s="196" t="s">
        <v>281</v>
      </c>
      <c r="E17" s="197"/>
      <c r="F17" s="198"/>
      <c r="G17" s="197"/>
      <c r="H17" s="199"/>
      <c r="I17" s="199"/>
      <c r="J17" s="175"/>
    </row>
    <row r="18" s="159" customFormat="1" ht="27.75" customHeight="1" spans="1:10">
      <c r="A18" s="176"/>
      <c r="B18" s="176">
        <v>4</v>
      </c>
      <c r="C18" s="176"/>
      <c r="D18" s="185" t="s">
        <v>3016</v>
      </c>
      <c r="E18" s="187"/>
      <c r="F18" s="186"/>
      <c r="G18" s="187"/>
      <c r="H18" s="189"/>
      <c r="I18" s="189"/>
      <c r="J18" s="184"/>
    </row>
    <row r="19" s="159" customFormat="1" ht="27.75" customHeight="1" spans="1:10">
      <c r="A19" s="176"/>
      <c r="B19" s="176"/>
      <c r="C19" s="176">
        <v>31</v>
      </c>
      <c r="D19" s="185" t="s">
        <v>3017</v>
      </c>
      <c r="E19" s="187" t="s">
        <v>385</v>
      </c>
      <c r="F19" s="186" t="s">
        <v>1584</v>
      </c>
      <c r="G19" s="187" t="s">
        <v>3018</v>
      </c>
      <c r="H19" s="163"/>
      <c r="I19" s="189"/>
      <c r="J19" s="184"/>
    </row>
    <row r="20" s="159" customFormat="1" ht="27.75" customHeight="1" spans="1:10">
      <c r="A20" s="179">
        <v>232</v>
      </c>
      <c r="B20" s="179"/>
      <c r="C20" s="179"/>
      <c r="D20" s="196" t="s">
        <v>282</v>
      </c>
      <c r="E20" s="198"/>
      <c r="F20" s="198"/>
      <c r="G20" s="197"/>
      <c r="H20" s="199"/>
      <c r="I20" s="199">
        <f>SUM(I21:I22)</f>
        <v>15100</v>
      </c>
      <c r="J20" s="184"/>
    </row>
    <row r="21" s="159" customFormat="1" ht="27.75" customHeight="1" spans="1:10">
      <c r="A21" s="176"/>
      <c r="B21" s="176">
        <v>4</v>
      </c>
      <c r="C21" s="176"/>
      <c r="D21" s="185" t="s">
        <v>3019</v>
      </c>
      <c r="E21" s="186"/>
      <c r="F21" s="186"/>
      <c r="G21" s="187"/>
      <c r="H21" s="189"/>
      <c r="I21" s="189"/>
      <c r="J21" s="184"/>
    </row>
    <row r="22" s="159" customFormat="1" ht="36" customHeight="1" spans="1:10">
      <c r="A22" s="176"/>
      <c r="B22" s="176"/>
      <c r="C22" s="180" t="s">
        <v>3020</v>
      </c>
      <c r="D22" s="185" t="s">
        <v>3021</v>
      </c>
      <c r="E22" s="186" t="s">
        <v>385</v>
      </c>
      <c r="F22" s="186" t="s">
        <v>1584</v>
      </c>
      <c r="G22" s="187" t="s">
        <v>3022</v>
      </c>
      <c r="H22" s="190"/>
      <c r="I22" s="190">
        <v>15100</v>
      </c>
      <c r="J22" s="184"/>
    </row>
    <row r="23" s="159" customFormat="1" ht="27.75" customHeight="1" spans="1:10">
      <c r="A23" s="179"/>
      <c r="B23" s="179"/>
      <c r="C23" s="179"/>
      <c r="D23" s="196" t="s">
        <v>3023</v>
      </c>
      <c r="E23" s="198"/>
      <c r="F23" s="198"/>
      <c r="G23" s="197"/>
      <c r="H23" s="199">
        <f>H6+H17+H20</f>
        <v>0</v>
      </c>
      <c r="I23" s="199">
        <f>I6+I17+I20</f>
        <v>38734</v>
      </c>
      <c r="J23" s="184"/>
    </row>
    <row r="24" s="159" customFormat="1" ht="27.75" customHeight="1" spans="1:10">
      <c r="A24" s="176"/>
      <c r="B24" s="176"/>
      <c r="C24" s="176"/>
      <c r="D24" s="185" t="s">
        <v>3024</v>
      </c>
      <c r="E24" s="186"/>
      <c r="F24" s="186"/>
      <c r="G24" s="187"/>
      <c r="H24" s="189"/>
      <c r="I24" s="189"/>
      <c r="J24" s="184"/>
    </row>
    <row r="25" s="159" customFormat="1" ht="27.75" customHeight="1" spans="1:10">
      <c r="A25" s="176"/>
      <c r="B25" s="176"/>
      <c r="C25" s="176"/>
      <c r="D25" s="185" t="s">
        <v>3025</v>
      </c>
      <c r="E25" s="186"/>
      <c r="F25" s="186"/>
      <c r="G25" s="187"/>
      <c r="H25" s="189"/>
      <c r="I25" s="189">
        <v>10000</v>
      </c>
      <c r="J25" s="184"/>
    </row>
    <row r="26" s="159" customFormat="1" ht="27.75" customHeight="1" spans="1:10">
      <c r="A26" s="179"/>
      <c r="B26" s="179"/>
      <c r="C26" s="179"/>
      <c r="D26" s="181" t="s">
        <v>2995</v>
      </c>
      <c r="E26" s="179"/>
      <c r="F26" s="179"/>
      <c r="G26" s="182"/>
      <c r="H26" s="179">
        <f>H23+H25-H24</f>
        <v>0</v>
      </c>
      <c r="I26" s="179">
        <f>I23+I25-I24</f>
        <v>48734</v>
      </c>
      <c r="J26" s="184"/>
    </row>
  </sheetData>
  <mergeCells count="10">
    <mergeCell ref="A2:J2"/>
    <mergeCell ref="F3:G3"/>
    <mergeCell ref="A4:C4"/>
    <mergeCell ref="D4:D5"/>
    <mergeCell ref="E4:E5"/>
    <mergeCell ref="F4:F5"/>
    <mergeCell ref="G4:G5"/>
    <mergeCell ref="H4:H5"/>
    <mergeCell ref="I4:I5"/>
    <mergeCell ref="J4:J5"/>
  </mergeCells>
  <pageMargins left="0.708333333333333" right="0.708333333333333" top="1" bottom="1" header="0.5" footer="0.5"/>
  <pageSetup paperSize="9" firstPageNumber="113" orientation="landscape" useFirstPageNumber="1" horizontalDpi="600"/>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6" sqref="A6"/>
    </sheetView>
  </sheetViews>
  <sheetFormatPr defaultColWidth="10.2857142857143" defaultRowHeight="13.5" outlineLevelRow="5" outlineLevelCol="3"/>
  <cols>
    <col min="1" max="1" width="63.5619047619048" style="127" customWidth="1"/>
    <col min="2" max="2" width="30.7142857142857" style="127" customWidth="1"/>
    <col min="3" max="3" width="36.8571428571429" style="127" customWidth="1"/>
    <col min="4" max="4" width="12" style="127" customWidth="1"/>
    <col min="5" max="16384" width="10.2857142857143" style="127"/>
  </cols>
  <sheetData>
    <row r="1" spans="1:4">
      <c r="A1" s="127" t="s">
        <v>3026</v>
      </c>
    </row>
    <row r="2" ht="43.5" customHeight="1" spans="1:4">
      <c r="A2" s="148" t="s">
        <v>3027</v>
      </c>
      <c r="B2" s="148"/>
      <c r="C2" s="148"/>
    </row>
    <row r="3" ht="36.75" customHeight="1" spans="1:4">
      <c r="A3" s="149" t="s">
        <v>3028</v>
      </c>
      <c r="B3" s="150"/>
      <c r="C3" s="151" t="s">
        <v>145</v>
      </c>
    </row>
    <row r="4" ht="48.75" customHeight="1" spans="1:4">
      <c r="A4" s="152" t="s">
        <v>170</v>
      </c>
      <c r="B4" s="153" t="s">
        <v>2923</v>
      </c>
      <c r="C4" s="153" t="s">
        <v>2924</v>
      </c>
    </row>
    <row r="5" ht="48.75" customHeight="1" spans="1:4">
      <c r="A5" s="154" t="s">
        <v>2925</v>
      </c>
      <c r="B5" s="155">
        <v>416000</v>
      </c>
      <c r="C5" s="156">
        <v>486000</v>
      </c>
      <c r="D5" s="157"/>
    </row>
    <row r="6" ht="48.75" customHeight="1" spans="1:4">
      <c r="A6" s="158" t="s">
        <v>2926</v>
      </c>
      <c r="B6" s="155">
        <v>397600</v>
      </c>
      <c r="C6" s="156">
        <v>467600</v>
      </c>
      <c r="D6" s="157"/>
    </row>
  </sheetData>
  <mergeCells count="1">
    <mergeCell ref="A2:C2"/>
  </mergeCells>
  <pageMargins left="0.751388888888889" right="0.751388888888889" top="1" bottom="1" header="0.5" footer="0.5"/>
  <pageSetup paperSize="9" firstPageNumber="115" orientation="landscape" useFirstPageNumber="1" horizontalDpi="600"/>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2" workbookViewId="0">
      <selection activeCell="A8" sqref="A8"/>
    </sheetView>
  </sheetViews>
  <sheetFormatPr defaultColWidth="10.2857142857143" defaultRowHeight="13.5" outlineLevelRow="2"/>
  <cols>
    <col min="1" max="1" width="94.1428571428571" style="127" customWidth="1"/>
    <col min="2" max="16384" width="10.2857142857143" style="127"/>
  </cols>
  <sheetData>
    <row r="1" ht="65.25" customHeight="1"/>
    <row r="2" ht="65.25" customHeight="1"/>
    <row r="3" s="146" customFormat="1" ht="231" customHeight="1" spans="1:1">
      <c r="A3" s="147" t="s">
        <v>52</v>
      </c>
    </row>
  </sheetData>
  <pageMargins left="0.75" right="0.75" top="0.708333333333333" bottom="1.14166666666667"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F16" sqref="F16"/>
    </sheetView>
  </sheetViews>
  <sheetFormatPr defaultColWidth="10.2857142857143" defaultRowHeight="13.5" outlineLevelCol="7"/>
  <cols>
    <col min="1" max="4" width="7.42857142857143" style="127" customWidth="1"/>
    <col min="5" max="5" width="37.7047619047619" style="127" customWidth="1"/>
    <col min="6" max="8" width="21.5714285714286" style="127" customWidth="1"/>
    <col min="9" max="16384" width="10.2857142857143" style="127"/>
  </cols>
  <sheetData>
    <row r="1" ht="21" customHeight="1" spans="1:8">
      <c r="A1" s="127" t="s">
        <v>3029</v>
      </c>
    </row>
    <row r="2" ht="25.5" spans="1:8">
      <c r="A2" s="129" t="s">
        <v>3030</v>
      </c>
      <c r="B2" s="129"/>
      <c r="C2" s="129"/>
      <c r="D2" s="129"/>
      <c r="E2" s="129"/>
      <c r="F2" s="129"/>
      <c r="G2" s="129"/>
      <c r="H2" s="129"/>
    </row>
    <row r="3" ht="24" customHeight="1" spans="1:8">
      <c r="A3" s="130" t="s">
        <v>3028</v>
      </c>
      <c r="B3" s="130"/>
      <c r="C3" s="130"/>
      <c r="D3" s="130"/>
      <c r="E3" s="143"/>
      <c r="F3" s="143"/>
      <c r="G3" s="130"/>
      <c r="H3" s="144" t="s">
        <v>145</v>
      </c>
    </row>
    <row r="4" s="142" customFormat="1" ht="21.75" customHeight="1" spans="1:8">
      <c r="A4" s="145" t="s">
        <v>146</v>
      </c>
      <c r="B4" s="145"/>
      <c r="C4" s="145"/>
      <c r="D4" s="145"/>
      <c r="E4" s="145" t="s">
        <v>147</v>
      </c>
      <c r="F4" s="145" t="s">
        <v>3031</v>
      </c>
      <c r="G4" s="145" t="s">
        <v>82</v>
      </c>
      <c r="H4" s="145" t="s">
        <v>149</v>
      </c>
    </row>
    <row r="5" s="142" customFormat="1" ht="21.75" customHeight="1" spans="1:8">
      <c r="A5" s="145" t="s">
        <v>150</v>
      </c>
      <c r="B5" s="145" t="s">
        <v>151</v>
      </c>
      <c r="C5" s="145" t="s">
        <v>152</v>
      </c>
      <c r="D5" s="145" t="s">
        <v>153</v>
      </c>
      <c r="E5" s="145"/>
      <c r="F5" s="145"/>
      <c r="G5" s="145"/>
      <c r="H5" s="145"/>
    </row>
    <row r="6" ht="21.75" customHeight="1" spans="1:8">
      <c r="A6" s="133">
        <v>103</v>
      </c>
      <c r="B6" s="133"/>
      <c r="C6" s="133"/>
      <c r="D6" s="133"/>
      <c r="E6" s="133" t="s">
        <v>154</v>
      </c>
      <c r="F6" s="136">
        <f>SUM(F7:F13)</f>
        <v>200</v>
      </c>
      <c r="G6" s="136">
        <f>SUM(G7:G13)</f>
        <v>200</v>
      </c>
      <c r="H6" s="136"/>
    </row>
    <row r="7" ht="21.75" customHeight="1" spans="1:8">
      <c r="A7" s="136"/>
      <c r="B7" s="136">
        <v>6</v>
      </c>
      <c r="C7" s="136"/>
      <c r="D7" s="136"/>
      <c r="E7" s="138" t="s">
        <v>3032</v>
      </c>
      <c r="F7" s="136"/>
      <c r="G7" s="136"/>
      <c r="H7" s="136"/>
    </row>
    <row r="8" ht="21.75" customHeight="1" spans="1:8">
      <c r="A8" s="136"/>
      <c r="B8" s="136"/>
      <c r="C8" s="137" t="s">
        <v>157</v>
      </c>
      <c r="D8" s="136"/>
      <c r="E8" s="138" t="s">
        <v>3033</v>
      </c>
      <c r="F8" s="136"/>
      <c r="G8" s="136"/>
      <c r="H8" s="138"/>
    </row>
    <row r="9" ht="21.75" customHeight="1" spans="1:8">
      <c r="A9" s="136"/>
      <c r="B9" s="136"/>
      <c r="C9" s="137"/>
      <c r="D9" s="136">
        <v>16</v>
      </c>
      <c r="E9" s="138" t="s">
        <v>3034</v>
      </c>
      <c r="F9" s="136"/>
      <c r="G9" s="136"/>
      <c r="H9" s="136"/>
    </row>
    <row r="10" ht="21.75" customHeight="1" spans="1:8">
      <c r="A10" s="136"/>
      <c r="B10" s="136"/>
      <c r="C10" s="137" t="s">
        <v>160</v>
      </c>
      <c r="D10" s="136"/>
      <c r="E10" s="138" t="s">
        <v>3035</v>
      </c>
      <c r="F10" s="136"/>
      <c r="G10" s="136"/>
      <c r="H10" s="136"/>
    </row>
    <row r="11" ht="21.75" customHeight="1" spans="1:8">
      <c r="A11" s="136"/>
      <c r="B11" s="136"/>
      <c r="C11" s="137" t="s">
        <v>162</v>
      </c>
      <c r="D11" s="136"/>
      <c r="E11" s="138" t="s">
        <v>3036</v>
      </c>
      <c r="F11" s="136"/>
      <c r="G11" s="136"/>
      <c r="H11" s="138"/>
    </row>
    <row r="12" ht="21.75" customHeight="1" spans="1:8">
      <c r="A12" s="136"/>
      <c r="B12" s="136"/>
      <c r="C12" s="137" t="s">
        <v>155</v>
      </c>
      <c r="D12" s="136"/>
      <c r="E12" s="138" t="s">
        <v>3037</v>
      </c>
      <c r="F12" s="136"/>
      <c r="G12" s="136"/>
      <c r="H12" s="138"/>
    </row>
    <row r="13" ht="21.75" customHeight="1" spans="1:8">
      <c r="A13" s="136"/>
      <c r="B13" s="136"/>
      <c r="C13" s="137" t="s">
        <v>3020</v>
      </c>
      <c r="D13" s="136"/>
      <c r="E13" s="138" t="s">
        <v>3038</v>
      </c>
      <c r="F13" s="136">
        <v>200</v>
      </c>
      <c r="G13" s="136">
        <v>200</v>
      </c>
      <c r="H13" s="138"/>
    </row>
    <row r="14" ht="21.75" customHeight="1" spans="1:8">
      <c r="A14" s="133">
        <v>110</v>
      </c>
      <c r="B14" s="133"/>
      <c r="C14" s="140"/>
      <c r="D14" s="133"/>
      <c r="E14" s="133" t="s">
        <v>3039</v>
      </c>
      <c r="F14" s="136"/>
      <c r="G14" s="136"/>
      <c r="H14" s="138"/>
    </row>
    <row r="15" ht="21.75" customHeight="1" spans="1:8">
      <c r="A15" s="136"/>
      <c r="B15" s="137" t="s">
        <v>3040</v>
      </c>
      <c r="C15" s="137"/>
      <c r="D15" s="136"/>
      <c r="E15" s="138" t="s">
        <v>3041</v>
      </c>
      <c r="F15" s="136"/>
      <c r="G15" s="136"/>
      <c r="H15" s="138"/>
    </row>
    <row r="16" ht="21.75" customHeight="1" spans="1:8">
      <c r="A16" s="136"/>
      <c r="B16" s="136"/>
      <c r="C16" s="137" t="s">
        <v>157</v>
      </c>
      <c r="D16" s="136"/>
      <c r="E16" s="138" t="s">
        <v>3042</v>
      </c>
      <c r="F16" s="136"/>
      <c r="G16" s="136"/>
      <c r="H16" s="138"/>
    </row>
    <row r="17" ht="21.75" customHeight="1" spans="1:8">
      <c r="A17" s="136"/>
      <c r="B17" s="136"/>
      <c r="C17" s="137"/>
      <c r="D17" s="136"/>
      <c r="E17" s="138"/>
      <c r="F17" s="136"/>
      <c r="G17" s="136"/>
      <c r="H17" s="138"/>
    </row>
    <row r="18" ht="21.75" customHeight="1" spans="1:8">
      <c r="A18" s="136"/>
      <c r="B18" s="136"/>
      <c r="C18" s="137"/>
      <c r="D18" s="136"/>
      <c r="E18" s="138" t="s">
        <v>3043</v>
      </c>
      <c r="F18" s="136"/>
      <c r="G18" s="136"/>
      <c r="H18" s="138"/>
    </row>
    <row r="19" ht="21.75" customHeight="1" spans="1:8">
      <c r="A19" s="136"/>
      <c r="B19" s="136"/>
      <c r="C19" s="137"/>
      <c r="D19" s="136"/>
      <c r="E19" s="138" t="s">
        <v>3044</v>
      </c>
      <c r="F19" s="136"/>
      <c r="G19" s="136"/>
      <c r="H19" s="138"/>
    </row>
    <row r="20" ht="21.75" customHeight="1" spans="1:8">
      <c r="A20" s="136"/>
      <c r="B20" s="136"/>
      <c r="C20" s="137"/>
      <c r="D20" s="136"/>
      <c r="E20" s="138"/>
      <c r="F20" s="136"/>
      <c r="G20" s="136"/>
      <c r="H20" s="138"/>
    </row>
    <row r="21" ht="21.75" customHeight="1" spans="1:8">
      <c r="A21" s="136"/>
      <c r="B21" s="136"/>
      <c r="C21" s="137"/>
      <c r="D21" s="136"/>
      <c r="E21" s="138"/>
      <c r="F21" s="136"/>
      <c r="G21" s="136"/>
      <c r="H21" s="138"/>
    </row>
    <row r="22" ht="21.75" customHeight="1" spans="1:8">
      <c r="A22" s="136"/>
      <c r="B22" s="136"/>
      <c r="C22" s="136"/>
      <c r="D22" s="136"/>
      <c r="E22" s="133" t="s">
        <v>165</v>
      </c>
      <c r="F22" s="133">
        <f>F6+F14</f>
        <v>200</v>
      </c>
      <c r="G22" s="133">
        <f>G6+G14</f>
        <v>200</v>
      </c>
      <c r="H22" s="136">
        <v>0</v>
      </c>
    </row>
  </sheetData>
  <mergeCells count="7">
    <mergeCell ref="A2:H2"/>
    <mergeCell ref="E3:F3"/>
    <mergeCell ref="A4:D4"/>
    <mergeCell ref="E4:E5"/>
    <mergeCell ref="F4:F5"/>
    <mergeCell ref="G4:G5"/>
    <mergeCell ref="H4:H5"/>
  </mergeCells>
  <pageMargins left="0.751388888888889" right="0.751388888888889" top="0.904861111111111" bottom="0.66875" header="0.5" footer="0.5"/>
  <pageSetup paperSize="9" firstPageNumber="116" orientation="landscape" useFirstPageNumber="1" horizontalDpi="600"/>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E19" sqref="E19"/>
    </sheetView>
  </sheetViews>
  <sheetFormatPr defaultColWidth="10.2857142857143" defaultRowHeight="13.5" outlineLevelCol="6"/>
  <cols>
    <col min="1" max="3" width="9" style="127" customWidth="1"/>
    <col min="4" max="4" width="44.1428571428571" style="127" customWidth="1"/>
    <col min="5" max="7" width="20.2857142857143" style="127" customWidth="1"/>
    <col min="8" max="16384" width="10.2857142857143" style="127"/>
  </cols>
  <sheetData>
    <row r="1" spans="1:7">
      <c r="A1" s="127" t="s">
        <v>3045</v>
      </c>
    </row>
    <row r="2" ht="25.5" spans="1:7">
      <c r="A2" s="129" t="s">
        <v>3046</v>
      </c>
      <c r="B2" s="129"/>
      <c r="C2" s="129"/>
      <c r="D2" s="129"/>
      <c r="E2" s="129"/>
      <c r="F2" s="129"/>
      <c r="G2" s="129"/>
    </row>
    <row r="3" spans="1:7">
      <c r="A3" s="130" t="s">
        <v>3028</v>
      </c>
      <c r="B3" s="130"/>
      <c r="C3" s="130"/>
      <c r="D3" s="131"/>
      <c r="E3" s="130"/>
      <c r="F3" s="130"/>
      <c r="G3" s="132" t="s">
        <v>145</v>
      </c>
    </row>
    <row r="4" ht="18.75" customHeight="1" spans="1:7">
      <c r="A4" s="133" t="s">
        <v>146</v>
      </c>
      <c r="B4" s="133"/>
      <c r="C4" s="133"/>
      <c r="D4" s="133" t="s">
        <v>147</v>
      </c>
      <c r="E4" s="134" t="s">
        <v>3031</v>
      </c>
      <c r="F4" s="133" t="s">
        <v>82</v>
      </c>
      <c r="G4" s="133" t="s">
        <v>149</v>
      </c>
    </row>
    <row r="5" ht="18.75" customHeight="1" spans="1:7">
      <c r="A5" s="133" t="s">
        <v>150</v>
      </c>
      <c r="B5" s="133" t="s">
        <v>151</v>
      </c>
      <c r="C5" s="133" t="s">
        <v>152</v>
      </c>
      <c r="D5" s="133"/>
      <c r="E5" s="135"/>
      <c r="F5" s="133"/>
      <c r="G5" s="133"/>
    </row>
    <row r="6" ht="18.75" customHeight="1" spans="1:7">
      <c r="A6" s="133">
        <v>208</v>
      </c>
      <c r="B6" s="133"/>
      <c r="C6" s="133"/>
      <c r="D6" s="133" t="s">
        <v>261</v>
      </c>
      <c r="E6" s="133"/>
      <c r="F6" s="136"/>
      <c r="G6" s="136"/>
    </row>
    <row r="7" ht="18.75" customHeight="1" spans="1:7">
      <c r="A7" s="133">
        <v>223</v>
      </c>
      <c r="B7" s="133"/>
      <c r="C7" s="133"/>
      <c r="D7" s="133" t="s">
        <v>3047</v>
      </c>
      <c r="E7" s="133">
        <f>SUM(E8:E13)</f>
        <v>0</v>
      </c>
      <c r="F7" s="133">
        <f>SUM(F8:F13)</f>
        <v>0</v>
      </c>
      <c r="G7" s="136"/>
    </row>
    <row r="8" ht="18.75" customHeight="1" spans="1:7">
      <c r="A8" s="136"/>
      <c r="B8" s="137" t="s">
        <v>157</v>
      </c>
      <c r="C8" s="137"/>
      <c r="D8" s="138" t="s">
        <v>3048</v>
      </c>
      <c r="E8" s="138"/>
      <c r="F8" s="139"/>
      <c r="G8" s="136"/>
    </row>
    <row r="9" ht="18.75" customHeight="1" spans="1:7">
      <c r="A9" s="136"/>
      <c r="B9" s="137" t="s">
        <v>160</v>
      </c>
      <c r="C9" s="137"/>
      <c r="D9" s="138" t="s">
        <v>3049</v>
      </c>
      <c r="E9" s="138"/>
      <c r="F9" s="139"/>
      <c r="G9" s="136"/>
    </row>
    <row r="10" ht="18.75" customHeight="1" spans="1:7">
      <c r="A10" s="136"/>
      <c r="B10" s="137"/>
      <c r="C10" s="137" t="s">
        <v>160</v>
      </c>
      <c r="D10" s="138" t="s">
        <v>3050</v>
      </c>
      <c r="E10" s="138"/>
      <c r="F10" s="139"/>
      <c r="G10" s="136"/>
    </row>
    <row r="11" ht="18.75" customHeight="1" spans="1:7">
      <c r="A11" s="136"/>
      <c r="B11" s="137" t="s">
        <v>162</v>
      </c>
      <c r="C11" s="137"/>
      <c r="D11" s="138" t="s">
        <v>3051</v>
      </c>
      <c r="E11" s="138"/>
      <c r="F11" s="139"/>
      <c r="G11" s="136"/>
    </row>
    <row r="12" ht="18.75" customHeight="1" spans="1:7">
      <c r="A12" s="136"/>
      <c r="B12" s="137" t="s">
        <v>155</v>
      </c>
      <c r="C12" s="137"/>
      <c r="D12" s="138" t="s">
        <v>3052</v>
      </c>
      <c r="E12" s="138"/>
      <c r="F12" s="139"/>
      <c r="G12" s="136"/>
    </row>
    <row r="13" ht="18.75" customHeight="1" spans="1:7">
      <c r="A13" s="136"/>
      <c r="B13" s="137" t="s">
        <v>2983</v>
      </c>
      <c r="C13" s="137"/>
      <c r="D13" s="138" t="s">
        <v>3053</v>
      </c>
      <c r="E13" s="136"/>
      <c r="F13" s="139"/>
      <c r="G13" s="136"/>
    </row>
    <row r="14" ht="18.75" customHeight="1" spans="1:7">
      <c r="A14" s="133">
        <v>230</v>
      </c>
      <c r="B14" s="140"/>
      <c r="C14" s="140"/>
      <c r="D14" s="133" t="s">
        <v>184</v>
      </c>
      <c r="E14" s="139">
        <f>SUM(E15:E18)</f>
        <v>200</v>
      </c>
      <c r="F14" s="139">
        <f>SUM(F15:F18)</f>
        <v>200</v>
      </c>
      <c r="G14" s="136"/>
    </row>
    <row r="15" ht="18.75" customHeight="1" spans="1:7">
      <c r="A15" s="136"/>
      <c r="B15" s="137" t="s">
        <v>3040</v>
      </c>
      <c r="C15" s="137"/>
      <c r="D15" s="138" t="s">
        <v>3054</v>
      </c>
      <c r="E15" s="136"/>
      <c r="F15" s="139"/>
      <c r="G15" s="136"/>
    </row>
    <row r="16" ht="18.75" customHeight="1" spans="1:7">
      <c r="A16" s="136"/>
      <c r="B16" s="137"/>
      <c r="C16" s="137" t="s">
        <v>157</v>
      </c>
      <c r="D16" s="138" t="s">
        <v>3055</v>
      </c>
      <c r="E16" s="136"/>
      <c r="F16" s="139"/>
      <c r="G16" s="136"/>
    </row>
    <row r="17" ht="18.75" customHeight="1" spans="1:7">
      <c r="A17" s="136"/>
      <c r="B17" s="137" t="s">
        <v>3002</v>
      </c>
      <c r="C17" s="137"/>
      <c r="D17" s="138" t="s">
        <v>3025</v>
      </c>
      <c r="E17" s="136">
        <v>200</v>
      </c>
      <c r="F17" s="139">
        <v>200</v>
      </c>
      <c r="G17" s="136"/>
    </row>
    <row r="18" ht="18.75" customHeight="1" spans="1:7">
      <c r="A18" s="136"/>
      <c r="B18" s="137"/>
      <c r="C18" s="137" t="s">
        <v>162</v>
      </c>
      <c r="D18" s="138" t="s">
        <v>3056</v>
      </c>
      <c r="E18" s="136"/>
      <c r="F18" s="139"/>
      <c r="G18" s="136"/>
    </row>
    <row r="19" ht="18.75" customHeight="1" spans="1:7">
      <c r="A19" s="136"/>
      <c r="B19" s="137"/>
      <c r="C19" s="137"/>
      <c r="D19" s="138"/>
      <c r="E19" s="138"/>
      <c r="F19" s="139"/>
      <c r="G19" s="136"/>
    </row>
    <row r="20" ht="18.75" customHeight="1" spans="1:7">
      <c r="A20" s="136"/>
      <c r="B20" s="136"/>
      <c r="C20" s="137"/>
      <c r="D20" s="136" t="s">
        <v>3057</v>
      </c>
      <c r="E20" s="136"/>
      <c r="F20" s="139"/>
      <c r="G20" s="136"/>
    </row>
    <row r="21" ht="18.75" customHeight="1" spans="1:7">
      <c r="A21" s="136"/>
      <c r="B21" s="136"/>
      <c r="C21" s="137"/>
      <c r="D21" s="136" t="s">
        <v>3058</v>
      </c>
      <c r="E21" s="136"/>
      <c r="F21" s="139"/>
      <c r="G21" s="136"/>
    </row>
    <row r="22" ht="18.75" customHeight="1" spans="1:7">
      <c r="A22" s="136"/>
      <c r="B22" s="136"/>
      <c r="C22" s="137"/>
      <c r="D22" s="138"/>
      <c r="E22" s="138"/>
      <c r="F22" s="139"/>
      <c r="G22" s="136"/>
    </row>
    <row r="23" ht="18.75" customHeight="1" spans="1:7">
      <c r="A23" s="136"/>
      <c r="B23" s="136"/>
      <c r="C23" s="137"/>
      <c r="D23" s="138"/>
      <c r="E23" s="138"/>
      <c r="F23" s="139"/>
      <c r="G23" s="136"/>
    </row>
    <row r="24" ht="18.75" customHeight="1" spans="1:7">
      <c r="A24" s="136"/>
      <c r="B24" s="136"/>
      <c r="C24" s="136"/>
      <c r="D24" s="133" t="s">
        <v>245</v>
      </c>
      <c r="E24" s="141">
        <f>E6+E7+E14</f>
        <v>200</v>
      </c>
      <c r="F24" s="141">
        <f>F6+F7+F14</f>
        <v>200</v>
      </c>
      <c r="G24" s="133">
        <v>0</v>
      </c>
    </row>
  </sheetData>
  <mergeCells count="6">
    <mergeCell ref="A2:G2"/>
    <mergeCell ref="A4:C4"/>
    <mergeCell ref="D4:D5"/>
    <mergeCell ref="E4:E5"/>
    <mergeCell ref="F4:F5"/>
    <mergeCell ref="G4:G5"/>
  </mergeCells>
  <pageMargins left="0.751388888888889" right="0.751388888888889" top="1" bottom="1" header="0.5" footer="0.5"/>
  <pageSetup paperSize="9" firstPageNumber="117"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A3" sqref="A3"/>
    </sheetView>
  </sheetViews>
  <sheetFormatPr defaultColWidth="10.2857142857143" defaultRowHeight="13.5"/>
  <cols>
    <col min="1" max="1" width="94.1428571428571" style="167" customWidth="1"/>
    <col min="2" max="16384" width="10.2857142857143" style="167"/>
  </cols>
  <sheetData>
    <row r="1" ht="64.5" customHeight="1"/>
    <row r="2" ht="64.5" customHeight="1"/>
    <row r="3" ht="219" customHeight="1" spans="1:1">
      <c r="A3" s="147" t="s">
        <v>6</v>
      </c>
    </row>
    <row r="17" spans="1:1">
      <c r="A17" s="127"/>
    </row>
  </sheetData>
  <pageMargins left="0.75" right="0.75" top="0.984027777777778"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G4" sqref="G4"/>
    </sheetView>
  </sheetViews>
  <sheetFormatPr defaultColWidth="9.14285714285714" defaultRowHeight="12.75" outlineLevelRow="1"/>
  <sheetData>
    <row r="1" s="127" customFormat="1" ht="64.5" customHeight="1"/>
    <row r="2" s="127" customFormat="1" ht="240.95" customHeight="1" spans="1:9">
      <c r="A2" s="128" t="s">
        <v>3059</v>
      </c>
      <c r="B2" s="128"/>
      <c r="C2" s="128"/>
      <c r="D2" s="128"/>
      <c r="E2" s="128"/>
      <c r="F2" s="128"/>
      <c r="G2" s="128"/>
      <c r="H2" s="128"/>
      <c r="I2" s="128"/>
    </row>
  </sheetData>
  <mergeCells count="1">
    <mergeCell ref="A2:I2"/>
  </mergeCells>
  <pageMargins left="0.75" right="0.75" top="1.0625"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21"/>
  <sheetViews>
    <sheetView workbookViewId="0">
      <selection activeCell="B11" sqref="B11"/>
    </sheetView>
  </sheetViews>
  <sheetFormatPr defaultColWidth="9.14285714285714" defaultRowHeight="13.5" outlineLevelCol="3"/>
  <cols>
    <col min="1" max="1" width="60.247619047619" style="37" customWidth="1"/>
    <col min="2" max="4" width="35" style="37" customWidth="1"/>
    <col min="5" max="248" width="9.14285714285714" style="38"/>
  </cols>
  <sheetData>
    <row r="1" ht="15.95" customHeight="1" spans="1:4">
      <c r="A1" s="37" t="s">
        <v>3060</v>
      </c>
    </row>
    <row r="2" s="38" customFormat="1" ht="45" customHeight="1" spans="1:4">
      <c r="A2" s="2" t="s">
        <v>3061</v>
      </c>
      <c r="B2" s="3"/>
      <c r="C2" s="119"/>
      <c r="D2" s="3"/>
    </row>
    <row r="3" s="38" customFormat="1" ht="19.5" customHeight="1" spans="1:4">
      <c r="A3" s="4" t="s">
        <v>78</v>
      </c>
      <c r="B3" s="4"/>
      <c r="C3" s="120"/>
      <c r="D3" s="5" t="s">
        <v>145</v>
      </c>
    </row>
    <row r="4" s="38" customFormat="1" ht="39.75" customHeight="1" spans="1:4">
      <c r="A4" s="6" t="s">
        <v>3062</v>
      </c>
      <c r="B4" s="121" t="s">
        <v>283</v>
      </c>
      <c r="C4" s="122" t="s">
        <v>3063</v>
      </c>
      <c r="D4" s="123" t="s">
        <v>3064</v>
      </c>
    </row>
    <row r="5" s="38" customFormat="1" ht="27" customHeight="1" spans="1:4">
      <c r="A5" s="124" t="s">
        <v>3065</v>
      </c>
      <c r="B5" s="117">
        <v>99824.546567</v>
      </c>
      <c r="C5" s="118">
        <v>40291.21471</v>
      </c>
      <c r="D5" s="117">
        <v>59533.331857</v>
      </c>
    </row>
    <row r="6" s="38" customFormat="1" ht="27" customHeight="1" spans="1:4">
      <c r="A6" s="125" t="s">
        <v>3066</v>
      </c>
      <c r="B6" s="117">
        <v>37669.964991</v>
      </c>
      <c r="C6" s="117">
        <v>8712.86</v>
      </c>
      <c r="D6" s="117">
        <v>28957.104991</v>
      </c>
    </row>
    <row r="7" s="38" customFormat="1" ht="27" customHeight="1" spans="1:4">
      <c r="A7" s="125" t="s">
        <v>3067</v>
      </c>
      <c r="B7" s="117">
        <v>61940.35471</v>
      </c>
      <c r="C7" s="117">
        <v>31540.35471</v>
      </c>
      <c r="D7" s="117">
        <v>30400</v>
      </c>
    </row>
    <row r="8" s="38" customFormat="1" ht="27" customHeight="1" spans="1:4">
      <c r="A8" s="126" t="s">
        <v>3068</v>
      </c>
      <c r="B8" s="117">
        <v>52.152349</v>
      </c>
      <c r="C8" s="117">
        <v>26</v>
      </c>
      <c r="D8" s="117">
        <v>26.152349</v>
      </c>
    </row>
    <row r="9" s="38" customFormat="1" ht="27" customHeight="1" spans="1:4">
      <c r="A9" s="126" t="s">
        <v>3069</v>
      </c>
      <c r="B9" s="117">
        <v>0</v>
      </c>
      <c r="C9" s="117">
        <v>0</v>
      </c>
      <c r="D9" s="117">
        <v>0</v>
      </c>
    </row>
    <row r="10" s="38" customFormat="1" ht="27" customHeight="1" spans="1:4">
      <c r="A10" s="126" t="s">
        <v>3070</v>
      </c>
      <c r="B10" s="117">
        <v>158.074517</v>
      </c>
      <c r="C10" s="117">
        <v>8</v>
      </c>
      <c r="D10" s="117">
        <v>150.074517</v>
      </c>
    </row>
    <row r="11" s="38" customFormat="1" ht="27" customHeight="1" spans="1:4">
      <c r="A11" s="126" t="s">
        <v>3071</v>
      </c>
      <c r="B11" s="117">
        <v>4</v>
      </c>
      <c r="C11" s="117">
        <v>4</v>
      </c>
      <c r="D11" s="117">
        <v>0</v>
      </c>
    </row>
    <row r="12" s="38" customFormat="1" ht="27" customHeight="1" spans="1:4">
      <c r="A12" s="126" t="s">
        <v>3072</v>
      </c>
      <c r="B12" s="117">
        <v>0</v>
      </c>
      <c r="C12" s="117">
        <v>0</v>
      </c>
      <c r="D12" s="117">
        <v>0</v>
      </c>
    </row>
    <row r="13" s="38" customFormat="1" ht="27" customHeight="1" spans="1:4">
      <c r="A13" s="126" t="s">
        <v>3073</v>
      </c>
      <c r="B13" s="117">
        <v>0</v>
      </c>
      <c r="C13" s="117">
        <v>0</v>
      </c>
      <c r="D13" s="117">
        <v>0</v>
      </c>
    </row>
    <row r="14" s="38" customFormat="1" ht="27" customHeight="1" spans="1:4">
      <c r="A14" s="125" t="s">
        <v>3074</v>
      </c>
      <c r="B14" s="117">
        <v>91985.131652</v>
      </c>
      <c r="C14" s="117">
        <v>32463.1448</v>
      </c>
      <c r="D14" s="117">
        <v>59521.986852</v>
      </c>
    </row>
    <row r="15" s="38" customFormat="1" ht="27" customHeight="1" spans="1:4">
      <c r="A15" s="125" t="s">
        <v>3075</v>
      </c>
      <c r="B15" s="117">
        <v>91956.131652</v>
      </c>
      <c r="C15" s="117">
        <v>32434.1448</v>
      </c>
      <c r="D15" s="117">
        <v>59521.986852</v>
      </c>
    </row>
    <row r="16" s="38" customFormat="1" ht="27" customHeight="1" spans="1:4">
      <c r="A16" s="125" t="s">
        <v>3076</v>
      </c>
      <c r="B16" s="117">
        <v>28</v>
      </c>
      <c r="C16" s="117">
        <v>28</v>
      </c>
      <c r="D16" s="117">
        <v>0</v>
      </c>
    </row>
    <row r="17" s="38" customFormat="1" ht="27" customHeight="1" spans="1:4">
      <c r="A17" s="126" t="s">
        <v>3077</v>
      </c>
      <c r="B17" s="117">
        <v>1</v>
      </c>
      <c r="C17" s="117">
        <v>1</v>
      </c>
      <c r="D17" s="117">
        <v>0</v>
      </c>
    </row>
    <row r="18" s="38" customFormat="1" ht="27" customHeight="1" spans="1:4">
      <c r="A18" s="126" t="s">
        <v>3078</v>
      </c>
      <c r="B18" s="117">
        <v>0</v>
      </c>
      <c r="C18" s="117">
        <v>0</v>
      </c>
      <c r="D18" s="117">
        <v>0</v>
      </c>
    </row>
    <row r="19" s="38" customFormat="1" ht="27" customHeight="1" spans="1:4">
      <c r="A19" s="126" t="s">
        <v>3079</v>
      </c>
      <c r="B19" s="117">
        <v>0</v>
      </c>
      <c r="C19" s="117">
        <v>0</v>
      </c>
      <c r="D19" s="117">
        <v>0</v>
      </c>
    </row>
    <row r="20" s="38" customFormat="1" ht="27" customHeight="1" spans="1:4">
      <c r="A20" s="124" t="s">
        <v>3080</v>
      </c>
      <c r="B20" s="117">
        <v>7839</v>
      </c>
      <c r="C20" s="117">
        <v>7831.06991</v>
      </c>
      <c r="D20" s="117">
        <v>11.345005</v>
      </c>
    </row>
    <row r="21" s="38" customFormat="1" ht="27" customHeight="1" spans="1:4">
      <c r="A21" s="125" t="s">
        <v>3081</v>
      </c>
      <c r="B21" s="117">
        <v>92622.62511</v>
      </c>
      <c r="C21" s="117">
        <v>89951.178888</v>
      </c>
      <c r="D21" s="117">
        <v>2671.446222</v>
      </c>
    </row>
  </sheetData>
  <mergeCells count="1">
    <mergeCell ref="A2:D2"/>
  </mergeCells>
  <pageMargins left="0.751388888888889" right="0.751388888888889" top="1" bottom="1" header="0.5" footer="0.5"/>
  <pageSetup paperSize="9" scale="80" firstPageNumber="118" orientation="landscape" useFirstPageNumber="1" horizontalDpi="600"/>
  <headerFooter>
    <oddFooter>&amp;C&amp;14&amp;P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3"/>
  <sheetViews>
    <sheetView workbookViewId="0">
      <selection activeCell="C11" sqref="C11"/>
    </sheetView>
  </sheetViews>
  <sheetFormatPr defaultColWidth="9.14285714285714" defaultRowHeight="12.75" outlineLevelCol="3"/>
  <cols>
    <col min="1" max="1" width="49.8571428571429" customWidth="1"/>
    <col min="2" max="2" width="24.5714285714286" customWidth="1"/>
    <col min="3" max="3" width="26.5714285714286" customWidth="1"/>
    <col min="4" max="4" width="30" customWidth="1"/>
  </cols>
  <sheetData>
    <row r="1" ht="15" customHeight="1" spans="1:4">
      <c r="A1" s="1" t="s">
        <v>3082</v>
      </c>
    </row>
    <row r="2" ht="27.75" spans="1:4">
      <c r="A2" s="107" t="s">
        <v>3083</v>
      </c>
      <c r="B2" s="108"/>
      <c r="C2" s="109"/>
      <c r="D2" s="108"/>
    </row>
    <row r="3" ht="18" customHeight="1" spans="1:4">
      <c r="A3" s="4" t="s">
        <v>3028</v>
      </c>
      <c r="B3" s="110"/>
      <c r="C3" s="111"/>
      <c r="D3" s="110" t="s">
        <v>145</v>
      </c>
    </row>
    <row r="4" ht="39" customHeight="1" spans="1:4">
      <c r="A4" s="6" t="s">
        <v>3062</v>
      </c>
      <c r="B4" s="112" t="s">
        <v>283</v>
      </c>
      <c r="C4" s="113" t="s">
        <v>3063</v>
      </c>
      <c r="D4" s="114" t="s">
        <v>3064</v>
      </c>
    </row>
    <row r="5" ht="39" customHeight="1" spans="1:4">
      <c r="A5" s="116" t="s">
        <v>3065</v>
      </c>
      <c r="B5" s="117">
        <v>99824.546567</v>
      </c>
      <c r="C5" s="118">
        <v>40291.21471</v>
      </c>
      <c r="D5" s="117">
        <v>59533.331857</v>
      </c>
    </row>
    <row r="6" ht="39" customHeight="1" spans="1:4">
      <c r="A6" s="99" t="s">
        <v>3066</v>
      </c>
      <c r="B6" s="117">
        <v>37669.964991</v>
      </c>
      <c r="C6" s="117">
        <v>8712.86</v>
      </c>
      <c r="D6" s="117">
        <v>28957.104991</v>
      </c>
    </row>
    <row r="7" ht="39" customHeight="1" spans="1:4">
      <c r="A7" s="99" t="s">
        <v>3067</v>
      </c>
      <c r="B7" s="117">
        <v>61940.35471</v>
      </c>
      <c r="C7" s="117">
        <v>31540.35471</v>
      </c>
      <c r="D7" s="117">
        <v>30400</v>
      </c>
    </row>
    <row r="8" ht="39" customHeight="1" spans="1:4">
      <c r="A8" s="98" t="s">
        <v>3068</v>
      </c>
      <c r="B8" s="117">
        <v>52.152349</v>
      </c>
      <c r="C8" s="117">
        <v>26</v>
      </c>
      <c r="D8" s="117">
        <v>26.152349</v>
      </c>
    </row>
    <row r="9" ht="39" customHeight="1" spans="1:4">
      <c r="A9" s="98" t="s">
        <v>3069</v>
      </c>
      <c r="B9" s="117">
        <v>0</v>
      </c>
      <c r="C9" s="117">
        <v>0</v>
      </c>
      <c r="D9" s="117">
        <v>0</v>
      </c>
    </row>
    <row r="10" ht="39" customHeight="1" spans="1:4">
      <c r="A10" s="98" t="s">
        <v>3070</v>
      </c>
      <c r="B10" s="117">
        <v>158.074517</v>
      </c>
      <c r="C10" s="117">
        <v>8</v>
      </c>
      <c r="D10" s="117">
        <v>150.074517</v>
      </c>
    </row>
    <row r="11" ht="39" customHeight="1" spans="1:4">
      <c r="A11" s="98" t="s">
        <v>3071</v>
      </c>
      <c r="B11" s="117">
        <v>4</v>
      </c>
      <c r="C11" s="117">
        <v>4</v>
      </c>
      <c r="D11" s="117">
        <v>0</v>
      </c>
    </row>
    <row r="12" ht="39" customHeight="1" spans="1:4">
      <c r="A12" s="98" t="s">
        <v>3072</v>
      </c>
      <c r="B12" s="117">
        <v>0</v>
      </c>
      <c r="C12" s="117">
        <v>0</v>
      </c>
      <c r="D12" s="117">
        <v>0</v>
      </c>
    </row>
    <row r="13" ht="39" customHeight="1" spans="1:4">
      <c r="A13" s="98" t="s">
        <v>3073</v>
      </c>
      <c r="B13" s="117">
        <v>0</v>
      </c>
      <c r="C13" s="117">
        <v>0</v>
      </c>
      <c r="D13" s="117">
        <v>0</v>
      </c>
    </row>
  </sheetData>
  <mergeCells count="1">
    <mergeCell ref="A2:D2"/>
  </mergeCells>
  <pageMargins left="0.751388888888889" right="0.751388888888889" top="1" bottom="1" header="0.5" footer="0.5"/>
  <pageSetup paperSize="9" firstPageNumber="119" orientation="landscape" useFirstPageNumber="1" horizontalDpi="600"/>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2"/>
  <sheetViews>
    <sheetView workbookViewId="0">
      <selection activeCell="C9" sqref="C9"/>
    </sheetView>
  </sheetViews>
  <sheetFormatPr defaultColWidth="9.14285714285714" defaultRowHeight="12.75" outlineLevelCol="3"/>
  <cols>
    <col min="1" max="1" width="55.7047619047619" customWidth="1"/>
    <col min="2" max="2" width="26.2857142857143" customWidth="1"/>
    <col min="3" max="3" width="26.7142857142857" customWidth="1"/>
    <col min="4" max="4" width="22.1428571428571" customWidth="1"/>
  </cols>
  <sheetData>
    <row r="1" spans="1:4">
      <c r="A1" s="1" t="s">
        <v>3084</v>
      </c>
    </row>
    <row r="2" ht="30.95" customHeight="1" spans="1:4">
      <c r="A2" s="107" t="s">
        <v>3085</v>
      </c>
      <c r="B2" s="108"/>
      <c r="C2" s="109"/>
      <c r="D2" s="108"/>
    </row>
    <row r="3" ht="14.25" spans="1:4">
      <c r="A3" s="4" t="s">
        <v>3028</v>
      </c>
      <c r="B3" s="110"/>
      <c r="C3" s="111"/>
      <c r="D3" s="110" t="s">
        <v>145</v>
      </c>
    </row>
    <row r="4" ht="36.95" customHeight="1" spans="1:4">
      <c r="A4" s="6" t="s">
        <v>3062</v>
      </c>
      <c r="B4" s="112" t="s">
        <v>283</v>
      </c>
      <c r="C4" s="113" t="s">
        <v>3063</v>
      </c>
      <c r="D4" s="114" t="s">
        <v>3064</v>
      </c>
    </row>
    <row r="5" ht="36.95" customHeight="1" spans="1:4">
      <c r="A5" s="99" t="s">
        <v>3074</v>
      </c>
      <c r="B5" s="115">
        <v>91985.131652</v>
      </c>
      <c r="C5" s="115">
        <v>32463.1448</v>
      </c>
      <c r="D5" s="115">
        <v>59521.986852</v>
      </c>
    </row>
    <row r="6" ht="36.95" customHeight="1" spans="1:4">
      <c r="A6" s="99" t="s">
        <v>3075</v>
      </c>
      <c r="B6" s="115">
        <v>91956.131652</v>
      </c>
      <c r="C6" s="115">
        <v>32434.1448</v>
      </c>
      <c r="D6" s="115">
        <v>59521.986852</v>
      </c>
    </row>
    <row r="7" ht="36.95" customHeight="1" spans="1:4">
      <c r="A7" s="99" t="s">
        <v>3076</v>
      </c>
      <c r="B7" s="115">
        <v>28</v>
      </c>
      <c r="C7" s="115">
        <v>28</v>
      </c>
      <c r="D7" s="115">
        <v>0</v>
      </c>
    </row>
    <row r="8" ht="36.95" customHeight="1" spans="1:4">
      <c r="A8" s="98" t="s">
        <v>3077</v>
      </c>
      <c r="B8" s="115">
        <v>1</v>
      </c>
      <c r="C8" s="115">
        <v>1</v>
      </c>
      <c r="D8" s="115">
        <v>0</v>
      </c>
    </row>
    <row r="9" ht="36.95" customHeight="1" spans="1:4">
      <c r="A9" s="98" t="s">
        <v>3078</v>
      </c>
      <c r="B9" s="115">
        <v>0</v>
      </c>
      <c r="C9" s="115">
        <v>0</v>
      </c>
      <c r="D9" s="115">
        <v>0</v>
      </c>
    </row>
    <row r="10" ht="36.95" customHeight="1" spans="1:4">
      <c r="A10" s="98" t="s">
        <v>3079</v>
      </c>
      <c r="B10" s="115">
        <v>0</v>
      </c>
      <c r="C10" s="115">
        <v>0</v>
      </c>
      <c r="D10" s="115">
        <v>0</v>
      </c>
    </row>
    <row r="11" ht="36.95" customHeight="1" spans="1:4">
      <c r="A11" s="116" t="s">
        <v>3080</v>
      </c>
      <c r="B11" s="115">
        <v>7842.414915</v>
      </c>
      <c r="C11" s="115">
        <v>7831.06991</v>
      </c>
      <c r="D11" s="115">
        <v>11.345005</v>
      </c>
    </row>
    <row r="12" ht="36.95" customHeight="1" spans="1:4">
      <c r="A12" s="99" t="s">
        <v>3081</v>
      </c>
      <c r="B12" s="115">
        <v>92622.62511</v>
      </c>
      <c r="C12" s="115">
        <v>89951.178888</v>
      </c>
      <c r="D12" s="115">
        <v>2671.446222</v>
      </c>
    </row>
  </sheetData>
  <mergeCells count="1">
    <mergeCell ref="A2:D2"/>
  </mergeCells>
  <pageMargins left="0.751388888888889" right="0.751388888888889" top="1" bottom="1" header="0.5" footer="0.5"/>
  <pageSetup paperSize="9" firstPageNumber="120" orientation="landscape" useFirstPageNumber="1" horizontalDpi="600"/>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21"/>
  <sheetViews>
    <sheetView workbookViewId="0">
      <selection activeCell="D15" sqref="D15"/>
    </sheetView>
  </sheetViews>
  <sheetFormatPr defaultColWidth="9.14285714285714" defaultRowHeight="12.75" outlineLevelCol="5"/>
  <cols>
    <col min="1" max="1" width="37.8571428571429" style="36" customWidth="1"/>
    <col min="2" max="2" width="18.8571428571429" customWidth="1"/>
    <col min="3" max="3" width="19.2857142857143" customWidth="1"/>
    <col min="4" max="4" width="27" style="36" customWidth="1"/>
    <col min="5" max="5" width="17.7142857142857" customWidth="1"/>
    <col min="6" max="6" width="18.7142857142857" customWidth="1"/>
  </cols>
  <sheetData>
    <row r="1" spans="1:6">
      <c r="A1" s="35" t="s">
        <v>3086</v>
      </c>
    </row>
    <row r="2" ht="27.75" spans="1:6">
      <c r="A2" s="2" t="s">
        <v>3087</v>
      </c>
      <c r="B2" s="3"/>
      <c r="C2" s="3"/>
      <c r="D2" s="3"/>
      <c r="E2" s="3"/>
      <c r="F2" s="3"/>
    </row>
    <row r="3" ht="14.25" spans="1:6">
      <c r="A3" s="88" t="s">
        <v>3028</v>
      </c>
      <c r="B3" s="87"/>
      <c r="C3" s="87"/>
      <c r="D3" s="88"/>
      <c r="E3" s="89"/>
      <c r="F3" s="89" t="s">
        <v>145</v>
      </c>
    </row>
    <row r="4" ht="21" customHeight="1" spans="1:6">
      <c r="A4" s="103" t="s">
        <v>3062</v>
      </c>
      <c r="B4" s="91" t="s">
        <v>3031</v>
      </c>
      <c r="C4" s="91" t="s">
        <v>82</v>
      </c>
      <c r="D4" s="103" t="s">
        <v>3062</v>
      </c>
      <c r="E4" s="91" t="s">
        <v>3031</v>
      </c>
      <c r="F4" s="91" t="s">
        <v>82</v>
      </c>
    </row>
    <row r="5" ht="21" customHeight="1" spans="1:6">
      <c r="A5" s="95" t="s">
        <v>3088</v>
      </c>
      <c r="B5" s="93">
        <v>8311.7844</v>
      </c>
      <c r="C5" s="97">
        <v>8712.86</v>
      </c>
      <c r="D5" s="95" t="s">
        <v>3089</v>
      </c>
      <c r="E5" s="93">
        <v>26181.9744</v>
      </c>
      <c r="F5" s="97">
        <v>30580.4898</v>
      </c>
    </row>
    <row r="6" ht="21" customHeight="1" spans="1:6">
      <c r="A6" s="95" t="s">
        <v>3090</v>
      </c>
      <c r="B6" s="93">
        <v>138.34</v>
      </c>
      <c r="C6" s="97">
        <v>0</v>
      </c>
      <c r="D6" s="95" t="s">
        <v>3091</v>
      </c>
      <c r="E6" s="93">
        <v>1144.878462</v>
      </c>
      <c r="F6" s="97">
        <v>1853.655</v>
      </c>
    </row>
    <row r="7" ht="21" customHeight="1" spans="1:6">
      <c r="A7" s="95" t="s">
        <v>3092</v>
      </c>
      <c r="B7" s="93">
        <v>27290.0806</v>
      </c>
      <c r="C7" s="104">
        <v>31540.35471</v>
      </c>
      <c r="D7" s="95" t="s">
        <v>3093</v>
      </c>
      <c r="E7" s="93">
        <v>0</v>
      </c>
      <c r="F7" s="97">
        <v>0</v>
      </c>
    </row>
    <row r="8" ht="21" customHeight="1" spans="1:6">
      <c r="A8" s="95" t="s">
        <v>3094</v>
      </c>
      <c r="B8" s="93">
        <v>26454.1</v>
      </c>
      <c r="C8" s="105">
        <v>30580.5804</v>
      </c>
      <c r="D8" s="95" t="s">
        <v>3095</v>
      </c>
      <c r="E8" s="93">
        <v>33.5</v>
      </c>
      <c r="F8" s="97">
        <v>28</v>
      </c>
    </row>
    <row r="9" ht="21" customHeight="1" spans="1:6">
      <c r="A9" s="95" t="s">
        <v>3096</v>
      </c>
      <c r="B9" s="93">
        <v>835.9806</v>
      </c>
      <c r="C9" s="105">
        <v>959.77431</v>
      </c>
      <c r="D9" s="95" t="s">
        <v>3097</v>
      </c>
      <c r="E9" s="93">
        <v>0</v>
      </c>
      <c r="F9" s="97">
        <v>1</v>
      </c>
    </row>
    <row r="10" ht="21" customHeight="1" spans="1:6">
      <c r="A10" s="95" t="s">
        <v>3098</v>
      </c>
      <c r="B10" s="93">
        <v>0</v>
      </c>
      <c r="C10" s="105">
        <v>3</v>
      </c>
      <c r="D10" s="106"/>
      <c r="E10" s="93"/>
      <c r="F10" s="97">
        <v>0</v>
      </c>
    </row>
    <row r="11" ht="21" customHeight="1" spans="1:6">
      <c r="A11" s="95" t="s">
        <v>3099</v>
      </c>
      <c r="B11" s="93">
        <v>38.223</v>
      </c>
      <c r="C11" s="105">
        <v>26</v>
      </c>
      <c r="D11" s="106"/>
      <c r="E11" s="93"/>
      <c r="F11" s="97">
        <v>0</v>
      </c>
    </row>
    <row r="12" ht="21" customHeight="1" spans="1:6">
      <c r="A12" s="95" t="s">
        <v>3100</v>
      </c>
      <c r="B12" s="93">
        <v>0</v>
      </c>
      <c r="C12" s="97">
        <v>0</v>
      </c>
      <c r="D12" s="106"/>
      <c r="E12" s="93"/>
      <c r="F12" s="97">
        <v>0</v>
      </c>
    </row>
    <row r="13" ht="21" customHeight="1" spans="1:6">
      <c r="A13" s="95" t="s">
        <v>3101</v>
      </c>
      <c r="B13" s="93">
        <v>11.65</v>
      </c>
      <c r="C13" s="105">
        <v>8</v>
      </c>
      <c r="D13" s="106"/>
      <c r="E13" s="93"/>
      <c r="F13" s="97">
        <v>0</v>
      </c>
    </row>
    <row r="14" ht="21" customHeight="1" spans="1:6">
      <c r="A14" s="95" t="s">
        <v>3102</v>
      </c>
      <c r="B14" s="93">
        <v>5.12</v>
      </c>
      <c r="C14" s="105">
        <v>4</v>
      </c>
      <c r="D14" s="106"/>
      <c r="E14" s="93"/>
      <c r="F14" s="97">
        <v>0</v>
      </c>
    </row>
    <row r="15" ht="21" customHeight="1" spans="1:6">
      <c r="A15" s="95" t="s">
        <v>3103</v>
      </c>
      <c r="B15" s="93">
        <v>35656.858</v>
      </c>
      <c r="C15" s="97">
        <v>40294.21471</v>
      </c>
      <c r="D15" s="95" t="s">
        <v>3104</v>
      </c>
      <c r="E15" s="93">
        <v>27360.352862</v>
      </c>
      <c r="F15" s="97">
        <v>32463.1448</v>
      </c>
    </row>
    <row r="16" ht="21" customHeight="1" spans="1:6">
      <c r="A16" s="95" t="s">
        <v>3105</v>
      </c>
      <c r="B16" s="93">
        <v>0</v>
      </c>
      <c r="C16" s="97">
        <v>0</v>
      </c>
      <c r="D16" s="95" t="s">
        <v>3106</v>
      </c>
      <c r="E16" s="93">
        <v>0</v>
      </c>
      <c r="F16" s="97">
        <v>0</v>
      </c>
    </row>
    <row r="17" ht="21" customHeight="1" spans="1:6">
      <c r="A17" s="95" t="s">
        <v>3107</v>
      </c>
      <c r="B17" s="93">
        <v>0</v>
      </c>
      <c r="C17" s="97">
        <v>0</v>
      </c>
      <c r="D17" s="95" t="s">
        <v>3108</v>
      </c>
      <c r="E17" s="93">
        <v>0</v>
      </c>
      <c r="F17" s="97">
        <v>0</v>
      </c>
    </row>
    <row r="18" ht="21" customHeight="1" spans="1:6">
      <c r="A18" s="95" t="s">
        <v>3109</v>
      </c>
      <c r="B18" s="93">
        <v>35656.858</v>
      </c>
      <c r="C18" s="97">
        <v>40294.21471</v>
      </c>
      <c r="D18" s="95" t="s">
        <v>3110</v>
      </c>
      <c r="E18" s="93">
        <v>27360.352862</v>
      </c>
      <c r="F18" s="97">
        <v>32463.1448</v>
      </c>
    </row>
    <row r="19" ht="21" customHeight="1" spans="1:6">
      <c r="A19" s="106" t="s">
        <v>3111</v>
      </c>
      <c r="B19" s="93"/>
      <c r="C19" s="97">
        <v>0</v>
      </c>
      <c r="D19" s="95" t="s">
        <v>3112</v>
      </c>
      <c r="E19" s="93">
        <v>8296.505138</v>
      </c>
      <c r="F19" s="97">
        <v>7831.06991</v>
      </c>
    </row>
    <row r="20" ht="21" customHeight="1" spans="1:6">
      <c r="A20" s="95" t="s">
        <v>3113</v>
      </c>
      <c r="B20" s="93">
        <v>73390.188747</v>
      </c>
      <c r="C20" s="97">
        <v>82120.108978</v>
      </c>
      <c r="D20" s="95" t="s">
        <v>3114</v>
      </c>
      <c r="E20" s="93">
        <v>81686.693885</v>
      </c>
      <c r="F20" s="97">
        <v>89951.178888</v>
      </c>
    </row>
    <row r="21" ht="21" customHeight="1" spans="1:6">
      <c r="A21" s="95" t="s">
        <v>3115</v>
      </c>
      <c r="B21" s="93">
        <v>109047.046747</v>
      </c>
      <c r="C21" s="97">
        <v>122414.323688</v>
      </c>
      <c r="D21" s="95" t="s">
        <v>3115</v>
      </c>
      <c r="E21" s="93">
        <v>109047.046747</v>
      </c>
      <c r="F21" s="97">
        <v>122414.323688</v>
      </c>
    </row>
  </sheetData>
  <mergeCells count="1">
    <mergeCell ref="A2:F2"/>
  </mergeCells>
  <pageMargins left="0.751388888888889" right="0.751388888888889" top="1" bottom="1" header="0.5" footer="0.5"/>
  <pageSetup paperSize="9" scale="95" firstPageNumber="121" orientation="landscape" useFirstPageNumber="1" horizontalDpi="600"/>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19"/>
  <sheetViews>
    <sheetView tabSelected="1" workbookViewId="0">
      <selection activeCell="D15" sqref="D15"/>
    </sheetView>
  </sheetViews>
  <sheetFormatPr defaultColWidth="9.14285714285714" defaultRowHeight="12.75" outlineLevelCol="5"/>
  <cols>
    <col min="1" max="1" width="31" customWidth="1"/>
    <col min="2" max="2" width="18.8571428571429" customWidth="1"/>
    <col min="3" max="3" width="18.5714285714286" customWidth="1"/>
    <col min="4" max="4" width="21.4285714285714" style="36" customWidth="1"/>
    <col min="5" max="5" width="18.7142857142857" customWidth="1"/>
    <col min="6" max="6" width="24" customWidth="1"/>
  </cols>
  <sheetData>
    <row r="1" spans="1:6">
      <c r="A1" s="1" t="s">
        <v>3116</v>
      </c>
    </row>
    <row r="2" ht="27.75" spans="1:6">
      <c r="A2" s="2" t="s">
        <v>3117</v>
      </c>
      <c r="B2" s="3"/>
      <c r="C2" s="3"/>
      <c r="D2" s="56"/>
      <c r="E2" s="3"/>
      <c r="F2" s="3"/>
    </row>
    <row r="3" ht="14.25" spans="1:6">
      <c r="A3" s="87" t="s">
        <v>3028</v>
      </c>
      <c r="B3" s="87"/>
      <c r="C3" s="87"/>
      <c r="D3" s="88"/>
      <c r="E3" s="89"/>
      <c r="F3" s="89" t="s">
        <v>145</v>
      </c>
    </row>
    <row r="4" ht="24" customHeight="1" spans="1:6">
      <c r="A4" s="90" t="s">
        <v>3062</v>
      </c>
      <c r="B4" s="91" t="s">
        <v>3031</v>
      </c>
      <c r="C4" s="91" t="s">
        <v>82</v>
      </c>
      <c r="D4" s="91" t="s">
        <v>3118</v>
      </c>
      <c r="E4" s="91" t="s">
        <v>3031</v>
      </c>
      <c r="F4" s="91" t="s">
        <v>82</v>
      </c>
    </row>
    <row r="5" ht="24" customHeight="1" spans="1:6">
      <c r="A5" s="92" t="s">
        <v>3119</v>
      </c>
      <c r="B5" s="93">
        <v>27617.395608</v>
      </c>
      <c r="C5" s="94">
        <v>28957.104991</v>
      </c>
      <c r="D5" s="95" t="s">
        <v>3120</v>
      </c>
      <c r="E5" s="93">
        <v>56883.512292</v>
      </c>
      <c r="F5" s="94">
        <v>59521.986852</v>
      </c>
    </row>
    <row r="6" ht="24" customHeight="1" spans="1:6">
      <c r="A6" s="96" t="s">
        <v>3121</v>
      </c>
      <c r="B6" s="93">
        <v>27617.395608</v>
      </c>
      <c r="C6" s="94">
        <v>28957.104991</v>
      </c>
      <c r="D6" s="95" t="s">
        <v>3122</v>
      </c>
      <c r="E6" s="93">
        <v>70.9</v>
      </c>
      <c r="F6" s="97">
        <v>0</v>
      </c>
    </row>
    <row r="7" ht="24" customHeight="1" spans="1:6">
      <c r="A7" s="92" t="s">
        <v>3092</v>
      </c>
      <c r="B7" s="93">
        <v>29178</v>
      </c>
      <c r="C7" s="94">
        <v>30400</v>
      </c>
      <c r="D7" s="95" t="s">
        <v>3123</v>
      </c>
      <c r="E7" s="93">
        <v>0</v>
      </c>
      <c r="F7" s="97">
        <v>0</v>
      </c>
    </row>
    <row r="8" ht="24" customHeight="1" spans="1:6">
      <c r="A8" s="98" t="s">
        <v>3124</v>
      </c>
      <c r="B8" s="93">
        <v>20160</v>
      </c>
      <c r="C8" s="94">
        <v>20119</v>
      </c>
      <c r="D8" s="95"/>
      <c r="E8" s="93"/>
      <c r="F8" s="97">
        <v>0</v>
      </c>
    </row>
    <row r="9" ht="24" customHeight="1" spans="1:6">
      <c r="A9" s="98" t="s">
        <v>3125</v>
      </c>
      <c r="B9" s="93">
        <v>28.5</v>
      </c>
      <c r="C9" s="97">
        <v>26.152349</v>
      </c>
      <c r="D9" s="95"/>
      <c r="E9" s="93"/>
      <c r="F9" s="97">
        <v>0</v>
      </c>
    </row>
    <row r="10" ht="24" customHeight="1" spans="1:6">
      <c r="A10" s="99" t="s">
        <v>3126</v>
      </c>
      <c r="B10" s="93">
        <v>577</v>
      </c>
      <c r="C10" s="97">
        <v>150.074517</v>
      </c>
      <c r="D10" s="95"/>
      <c r="E10" s="93"/>
      <c r="F10" s="97">
        <v>0</v>
      </c>
    </row>
    <row r="11" ht="24" customHeight="1" spans="1:6">
      <c r="A11" s="98" t="s">
        <v>3127</v>
      </c>
      <c r="B11" s="93">
        <v>0</v>
      </c>
      <c r="C11" s="97">
        <v>0</v>
      </c>
      <c r="D11" s="95"/>
      <c r="E11" s="93"/>
      <c r="F11" s="97">
        <v>0</v>
      </c>
    </row>
    <row r="12" ht="24" customHeight="1" spans="1:6">
      <c r="A12" s="98" t="s">
        <v>3128</v>
      </c>
      <c r="B12" s="93">
        <v>0</v>
      </c>
      <c r="C12" s="97">
        <v>0</v>
      </c>
      <c r="D12" s="95"/>
      <c r="E12" s="93"/>
      <c r="F12" s="97">
        <v>0</v>
      </c>
    </row>
    <row r="13" ht="24" customHeight="1" spans="1:6">
      <c r="A13" s="98" t="s">
        <v>3129</v>
      </c>
      <c r="B13" s="93">
        <v>57400.895608</v>
      </c>
      <c r="C13" s="100">
        <v>59533.331857</v>
      </c>
      <c r="D13" s="95" t="s">
        <v>3130</v>
      </c>
      <c r="E13" s="93">
        <v>56954.412292</v>
      </c>
      <c r="F13" s="97">
        <v>59521.986852</v>
      </c>
    </row>
    <row r="14" ht="24" customHeight="1" spans="1:6">
      <c r="A14" s="98" t="s">
        <v>3131</v>
      </c>
      <c r="B14" s="93">
        <v>0</v>
      </c>
      <c r="C14" s="97">
        <v>0</v>
      </c>
      <c r="D14" s="95" t="s">
        <v>3132</v>
      </c>
      <c r="E14" s="93">
        <v>0</v>
      </c>
      <c r="F14" s="97">
        <v>0</v>
      </c>
    </row>
    <row r="15" ht="24" customHeight="1" spans="1:6">
      <c r="A15" s="98" t="s">
        <v>3133</v>
      </c>
      <c r="B15" s="93">
        <v>0</v>
      </c>
      <c r="C15" s="97">
        <v>0</v>
      </c>
      <c r="D15" s="95" t="s">
        <v>3134</v>
      </c>
      <c r="E15" s="93">
        <v>0</v>
      </c>
      <c r="F15" s="97">
        <v>0</v>
      </c>
    </row>
    <row r="16" ht="24" customHeight="1" spans="1:6">
      <c r="A16" s="98" t="s">
        <v>3135</v>
      </c>
      <c r="B16" s="93">
        <v>57400.895608</v>
      </c>
      <c r="C16" s="100">
        <v>59533.331857</v>
      </c>
      <c r="D16" s="95" t="s">
        <v>3136</v>
      </c>
      <c r="E16" s="93">
        <v>56954.412292</v>
      </c>
      <c r="F16" s="97">
        <v>59521.986852</v>
      </c>
    </row>
    <row r="17" ht="24" customHeight="1" spans="1:6">
      <c r="A17" s="101" t="s">
        <v>3111</v>
      </c>
      <c r="B17" s="93"/>
      <c r="C17" s="97">
        <v>0</v>
      </c>
      <c r="D17" s="95" t="s">
        <v>3137</v>
      </c>
      <c r="E17" s="93">
        <v>446.483315999997</v>
      </c>
      <c r="F17" s="97">
        <v>11.3450050000072</v>
      </c>
    </row>
    <row r="18" ht="24" customHeight="1" spans="1:6">
      <c r="A18" s="98" t="s">
        <v>3138</v>
      </c>
      <c r="B18" s="93">
        <v>2675.331556</v>
      </c>
      <c r="C18" s="97">
        <v>2660.101217</v>
      </c>
      <c r="D18" s="95" t="s">
        <v>3139</v>
      </c>
      <c r="E18" s="93">
        <v>3121.814872</v>
      </c>
      <c r="F18" s="97">
        <v>2671.446222</v>
      </c>
    </row>
    <row r="19" ht="24" customHeight="1" spans="1:6">
      <c r="A19" s="101" t="s">
        <v>2995</v>
      </c>
      <c r="B19" s="93">
        <v>60076.227164</v>
      </c>
      <c r="C19" s="97">
        <v>62193.433074</v>
      </c>
      <c r="D19" s="102" t="s">
        <v>2995</v>
      </c>
      <c r="E19" s="93">
        <v>60076.227164</v>
      </c>
      <c r="F19" s="97">
        <v>62193.433074</v>
      </c>
    </row>
  </sheetData>
  <mergeCells count="1">
    <mergeCell ref="A2:F2"/>
  </mergeCells>
  <pageMargins left="0.751388888888889" right="0.751388888888889" top="1" bottom="1" header="0.5" footer="0.5"/>
  <pageSetup paperSize="9" firstPageNumber="122" orientation="landscape" useFirstPageNumber="1" horizontalDpi="600"/>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G36"/>
  <sheetViews>
    <sheetView workbookViewId="0">
      <selection activeCell="D7" sqref="D7"/>
    </sheetView>
  </sheetViews>
  <sheetFormatPr defaultColWidth="9.14285714285714" defaultRowHeight="12.75" outlineLevelCol="6"/>
  <cols>
    <col min="1" max="1" width="31.2857142857143" customWidth="1"/>
    <col min="2" max="2" width="9.85714285714286" customWidth="1"/>
    <col min="3" max="3" width="25.2857142857143" customWidth="1"/>
    <col min="4" max="4" width="18" customWidth="1"/>
    <col min="5" max="5" width="9.56190476190476" customWidth="1"/>
    <col min="6" max="6" width="25.7142857142857" customWidth="1"/>
    <col min="7" max="7" width="17.1428571428571" customWidth="1"/>
  </cols>
  <sheetData>
    <row r="1" ht="18" customHeight="1" spans="1:7">
      <c r="A1" s="1" t="s">
        <v>3140</v>
      </c>
    </row>
    <row r="2" ht="51" customHeight="1" spans="1:7">
      <c r="A2" s="2" t="s">
        <v>3141</v>
      </c>
      <c r="B2" s="3"/>
      <c r="C2" s="3"/>
      <c r="D2" s="3"/>
      <c r="E2" s="3"/>
      <c r="F2" s="3"/>
      <c r="G2" s="3"/>
    </row>
    <row r="3" ht="13.5" spans="1:7">
      <c r="A3" s="69" t="s">
        <v>3028</v>
      </c>
      <c r="B3" s="70"/>
      <c r="C3" s="70"/>
      <c r="D3" s="70"/>
      <c r="E3" s="70"/>
      <c r="F3" s="70"/>
      <c r="G3" s="71" t="s">
        <v>145</v>
      </c>
    </row>
    <row r="4" ht="26.1" customHeight="1" spans="1:7">
      <c r="A4" s="72" t="s">
        <v>3062</v>
      </c>
      <c r="B4" s="73" t="s">
        <v>3031</v>
      </c>
      <c r="C4" s="74"/>
      <c r="D4" s="75"/>
      <c r="E4" s="76" t="s">
        <v>82</v>
      </c>
      <c r="F4" s="77"/>
      <c r="G4" s="77"/>
    </row>
    <row r="5" ht="44.1" customHeight="1" spans="1:7">
      <c r="A5" s="78"/>
      <c r="B5" s="79" t="s">
        <v>334</v>
      </c>
      <c r="C5" s="80" t="s">
        <v>3142</v>
      </c>
      <c r="D5" s="80" t="s">
        <v>3143</v>
      </c>
      <c r="E5" s="79" t="s">
        <v>334</v>
      </c>
      <c r="F5" s="80" t="s">
        <v>3142</v>
      </c>
      <c r="G5" s="80" t="s">
        <v>3143</v>
      </c>
    </row>
    <row r="6" s="68" customFormat="1" ht="27" customHeight="1" spans="1:7">
      <c r="A6" s="81" t="s">
        <v>3144</v>
      </c>
      <c r="B6" s="82">
        <f t="shared" ref="B6:B8" si="0">C6+D6</f>
        <v>0</v>
      </c>
      <c r="C6" s="82">
        <f t="shared" ref="C6:G6" si="1">C7+C8</f>
        <v>0</v>
      </c>
      <c r="D6" s="82">
        <f t="shared" si="1"/>
        <v>0</v>
      </c>
      <c r="E6" s="82">
        <f t="shared" ref="E6:E8" si="2">F6+G6</f>
        <v>0</v>
      </c>
      <c r="F6" s="82">
        <f t="shared" si="1"/>
        <v>0</v>
      </c>
      <c r="G6" s="82">
        <f t="shared" si="1"/>
        <v>0</v>
      </c>
    </row>
    <row r="7" s="68" customFormat="1" ht="27" customHeight="1" spans="1:7">
      <c r="A7" s="81" t="s">
        <v>3145</v>
      </c>
      <c r="B7" s="82">
        <f t="shared" si="0"/>
        <v>0</v>
      </c>
      <c r="C7" s="82">
        <v>0</v>
      </c>
      <c r="D7" s="82">
        <v>0</v>
      </c>
      <c r="E7" s="82">
        <f t="shared" si="2"/>
        <v>0</v>
      </c>
      <c r="F7" s="82">
        <v>0</v>
      </c>
      <c r="G7" s="82">
        <v>0</v>
      </c>
    </row>
    <row r="8" s="68" customFormat="1" ht="20.1" customHeight="1" spans="1:7">
      <c r="A8" s="83" t="s">
        <v>3146</v>
      </c>
      <c r="B8" s="82">
        <f t="shared" si="0"/>
        <v>0</v>
      </c>
      <c r="C8" s="82">
        <v>0</v>
      </c>
      <c r="D8" s="82">
        <v>0</v>
      </c>
      <c r="E8" s="82">
        <f t="shared" si="2"/>
        <v>0</v>
      </c>
      <c r="F8" s="82">
        <v>0</v>
      </c>
      <c r="G8" s="82">
        <v>0</v>
      </c>
    </row>
    <row r="9" s="68" customFormat="1" ht="20.1" customHeight="1" spans="1:7">
      <c r="A9" s="84" t="s">
        <v>3092</v>
      </c>
      <c r="B9" s="82">
        <f t="shared" ref="B9:B14" si="3">C9</f>
        <v>0</v>
      </c>
      <c r="C9" s="82">
        <v>0</v>
      </c>
      <c r="D9" s="85"/>
      <c r="E9" s="82">
        <f t="shared" ref="E9:E14" si="4">F9</f>
        <v>0</v>
      </c>
      <c r="F9" s="82">
        <v>0</v>
      </c>
      <c r="G9" s="85"/>
    </row>
    <row r="10" s="68" customFormat="1" ht="51" customHeight="1" spans="1:7">
      <c r="A10" s="86" t="s">
        <v>3147</v>
      </c>
      <c r="B10" s="82">
        <f t="shared" si="3"/>
        <v>0</v>
      </c>
      <c r="C10" s="82">
        <v>0</v>
      </c>
      <c r="D10" s="85"/>
      <c r="E10" s="82">
        <f t="shared" si="4"/>
        <v>0</v>
      </c>
      <c r="F10" s="82">
        <v>0</v>
      </c>
      <c r="G10" s="85"/>
    </row>
    <row r="11" s="68" customFormat="1" ht="20.1" customHeight="1" spans="1:7">
      <c r="A11" s="81" t="s">
        <v>3125</v>
      </c>
      <c r="B11" s="82">
        <f t="shared" ref="B11:B20" si="5">C11+D11</f>
        <v>0</v>
      </c>
      <c r="C11" s="82">
        <v>0</v>
      </c>
      <c r="D11" s="82">
        <v>0</v>
      </c>
      <c r="E11" s="82">
        <f t="shared" ref="E11:E20" si="6">F11+G11</f>
        <v>0</v>
      </c>
      <c r="F11" s="82">
        <v>0</v>
      </c>
      <c r="G11" s="82">
        <v>0</v>
      </c>
    </row>
    <row r="12" s="68" customFormat="1" ht="20.1" customHeight="1" spans="1:7">
      <c r="A12" s="81" t="s">
        <v>3126</v>
      </c>
      <c r="B12" s="82">
        <f>D12</f>
        <v>0</v>
      </c>
      <c r="C12" s="85"/>
      <c r="D12" s="82">
        <v>0</v>
      </c>
      <c r="E12" s="82">
        <f>G12</f>
        <v>0</v>
      </c>
      <c r="F12" s="85"/>
      <c r="G12" s="82">
        <v>0</v>
      </c>
    </row>
    <row r="13" s="68" customFormat="1" ht="20.1" customHeight="1" spans="1:7">
      <c r="A13" s="81" t="s">
        <v>3127</v>
      </c>
      <c r="B13" s="82">
        <f t="shared" si="5"/>
        <v>0</v>
      </c>
      <c r="C13" s="82">
        <v>0</v>
      </c>
      <c r="D13" s="82">
        <v>0</v>
      </c>
      <c r="E13" s="82">
        <f t="shared" si="6"/>
        <v>0</v>
      </c>
      <c r="F13" s="82">
        <v>0</v>
      </c>
      <c r="G13" s="82">
        <v>0</v>
      </c>
    </row>
    <row r="14" s="68" customFormat="1" ht="20.1" customHeight="1" spans="1:7">
      <c r="A14" s="81" t="s">
        <v>3128</v>
      </c>
      <c r="B14" s="82">
        <f t="shared" si="3"/>
        <v>0</v>
      </c>
      <c r="C14" s="82">
        <v>0</v>
      </c>
      <c r="D14" s="85"/>
      <c r="E14" s="82">
        <f t="shared" si="4"/>
        <v>0</v>
      </c>
      <c r="F14" s="82">
        <v>0</v>
      </c>
      <c r="G14" s="85"/>
    </row>
    <row r="15" s="68" customFormat="1" ht="20.1" customHeight="1" spans="1:7">
      <c r="A15" s="81" t="s">
        <v>3129</v>
      </c>
      <c r="B15" s="82">
        <f t="shared" si="5"/>
        <v>0</v>
      </c>
      <c r="C15" s="82">
        <f>C6+C9+C11+C13</f>
        <v>0</v>
      </c>
      <c r="D15" s="82">
        <f>D6+D11+D12+D13</f>
        <v>0</v>
      </c>
      <c r="E15" s="82">
        <f t="shared" si="6"/>
        <v>0</v>
      </c>
      <c r="F15" s="82">
        <f>F6+F9+F11+F13</f>
        <v>0</v>
      </c>
      <c r="G15" s="82">
        <f>G6+G11+G12+G13</f>
        <v>0</v>
      </c>
    </row>
    <row r="16" s="68" customFormat="1" ht="20.1" customHeight="1" spans="1:7">
      <c r="A16" s="81" t="s">
        <v>3131</v>
      </c>
      <c r="B16" s="82">
        <f t="shared" si="5"/>
        <v>0</v>
      </c>
      <c r="C16" s="82">
        <v>0</v>
      </c>
      <c r="D16" s="82">
        <v>0</v>
      </c>
      <c r="E16" s="82">
        <f t="shared" si="6"/>
        <v>0</v>
      </c>
      <c r="F16" s="82">
        <v>0</v>
      </c>
      <c r="G16" s="82">
        <v>0</v>
      </c>
    </row>
    <row r="17" s="68" customFormat="1" ht="20.1" customHeight="1" spans="1:7">
      <c r="A17" s="81" t="s">
        <v>3133</v>
      </c>
      <c r="B17" s="82">
        <f t="shared" si="5"/>
        <v>0</v>
      </c>
      <c r="C17" s="82">
        <v>0</v>
      </c>
      <c r="D17" s="82">
        <v>0</v>
      </c>
      <c r="E17" s="82">
        <f t="shared" si="6"/>
        <v>0</v>
      </c>
      <c r="F17" s="82">
        <v>0</v>
      </c>
      <c r="G17" s="82">
        <v>0</v>
      </c>
    </row>
    <row r="18" s="68" customFormat="1" ht="20.1" customHeight="1" spans="1:7">
      <c r="A18" s="81" t="s">
        <v>3135</v>
      </c>
      <c r="B18" s="82">
        <f t="shared" si="5"/>
        <v>0</v>
      </c>
      <c r="C18" s="82">
        <f t="shared" ref="C18:G18" si="7">C15+C16+C17</f>
        <v>0</v>
      </c>
      <c r="D18" s="82">
        <f t="shared" si="7"/>
        <v>0</v>
      </c>
      <c r="E18" s="82">
        <f t="shared" si="6"/>
        <v>0</v>
      </c>
      <c r="F18" s="82">
        <f t="shared" si="7"/>
        <v>0</v>
      </c>
      <c r="G18" s="82">
        <f t="shared" si="7"/>
        <v>0</v>
      </c>
    </row>
    <row r="19" s="68" customFormat="1" ht="20.1" customHeight="1" spans="1:7">
      <c r="A19" s="81" t="s">
        <v>3138</v>
      </c>
      <c r="B19" s="82">
        <f t="shared" si="5"/>
        <v>0</v>
      </c>
      <c r="C19" s="82">
        <v>0</v>
      </c>
      <c r="D19" s="82">
        <v>0</v>
      </c>
      <c r="E19" s="82">
        <f t="shared" si="6"/>
        <v>0</v>
      </c>
      <c r="F19" s="82">
        <f>C33</f>
        <v>0</v>
      </c>
      <c r="G19" s="82">
        <f>D33</f>
        <v>0</v>
      </c>
    </row>
    <row r="20" s="68" customFormat="1" ht="30" customHeight="1" spans="1:7">
      <c r="A20" s="85" t="s">
        <v>3115</v>
      </c>
      <c r="B20" s="82">
        <f t="shared" si="5"/>
        <v>0</v>
      </c>
      <c r="C20" s="82">
        <f t="shared" ref="C20:G20" si="8">C18+C19</f>
        <v>0</v>
      </c>
      <c r="D20" s="82">
        <f t="shared" si="8"/>
        <v>0</v>
      </c>
      <c r="E20" s="82">
        <f t="shared" si="6"/>
        <v>0</v>
      </c>
      <c r="F20" s="82">
        <f t="shared" si="8"/>
        <v>0</v>
      </c>
      <c r="G20" s="82">
        <f t="shared" si="8"/>
        <v>0</v>
      </c>
    </row>
    <row r="21" s="68" customFormat="1" ht="20.1" customHeight="1" spans="1:7">
      <c r="A21" s="81" t="s">
        <v>3148</v>
      </c>
      <c r="B21" s="82">
        <f t="shared" ref="B21:B24" si="9">C21+D21</f>
        <v>0</v>
      </c>
      <c r="C21" s="82">
        <f>C22+C23+C24+C25</f>
        <v>0</v>
      </c>
      <c r="D21" s="82">
        <f>D22+D23+D24</f>
        <v>0</v>
      </c>
      <c r="E21" s="82">
        <f t="shared" ref="E21:E24" si="10">F21+G21</f>
        <v>0</v>
      </c>
      <c r="F21" s="82">
        <f>F22+F23+F24+F25</f>
        <v>0</v>
      </c>
      <c r="G21" s="82">
        <f>G22+G23+G24</f>
        <v>0</v>
      </c>
    </row>
    <row r="22" s="68" customFormat="1" ht="20.1" customHeight="1" spans="1:7">
      <c r="A22" s="81" t="s">
        <v>3149</v>
      </c>
      <c r="B22" s="82">
        <f t="shared" si="9"/>
        <v>0</v>
      </c>
      <c r="C22" s="82">
        <v>0</v>
      </c>
      <c r="D22" s="82">
        <v>0</v>
      </c>
      <c r="E22" s="82">
        <f t="shared" si="10"/>
        <v>0</v>
      </c>
      <c r="F22" s="82">
        <v>0</v>
      </c>
      <c r="G22" s="82">
        <v>0</v>
      </c>
    </row>
    <row r="23" s="68" customFormat="1" ht="20.1" customHeight="1" spans="1:7">
      <c r="A23" s="81" t="s">
        <v>3150</v>
      </c>
      <c r="B23" s="82">
        <f t="shared" si="9"/>
        <v>0</v>
      </c>
      <c r="C23" s="82">
        <v>0</v>
      </c>
      <c r="D23" s="82">
        <v>0</v>
      </c>
      <c r="E23" s="82">
        <f t="shared" si="10"/>
        <v>0</v>
      </c>
      <c r="F23" s="82">
        <v>0</v>
      </c>
      <c r="G23" s="82">
        <v>0</v>
      </c>
    </row>
    <row r="24" s="68" customFormat="1" ht="20.1" customHeight="1" spans="1:7">
      <c r="A24" s="81" t="s">
        <v>3151</v>
      </c>
      <c r="B24" s="82">
        <f t="shared" si="9"/>
        <v>0</v>
      </c>
      <c r="C24" s="82">
        <v>0</v>
      </c>
      <c r="D24" s="82">
        <v>0</v>
      </c>
      <c r="E24" s="82">
        <f t="shared" si="10"/>
        <v>0</v>
      </c>
      <c r="F24" s="82">
        <v>0</v>
      </c>
      <c r="G24" s="82">
        <v>0</v>
      </c>
    </row>
    <row r="25" s="68" customFormat="1" ht="20.1" customHeight="1" spans="1:7">
      <c r="A25" s="81" t="s">
        <v>3152</v>
      </c>
      <c r="B25" s="82">
        <f>C25</f>
        <v>0</v>
      </c>
      <c r="C25" s="82">
        <v>0</v>
      </c>
      <c r="D25" s="85"/>
      <c r="E25" s="82">
        <f>F25</f>
        <v>0</v>
      </c>
      <c r="F25" s="82">
        <v>0</v>
      </c>
      <c r="G25" s="85"/>
    </row>
    <row r="26" s="68" customFormat="1" ht="20.1" customHeight="1" spans="1:7">
      <c r="A26" s="81" t="s">
        <v>3122</v>
      </c>
      <c r="B26" s="82">
        <f>D26</f>
        <v>0</v>
      </c>
      <c r="C26" s="85"/>
      <c r="D26" s="82">
        <v>0</v>
      </c>
      <c r="E26" s="82">
        <f>G26</f>
        <v>0</v>
      </c>
      <c r="F26" s="85"/>
      <c r="G26" s="82">
        <v>0</v>
      </c>
    </row>
    <row r="27" s="68" customFormat="1" ht="20.1" customHeight="1" spans="1:7">
      <c r="A27" s="81" t="s">
        <v>3123</v>
      </c>
      <c r="B27" s="82">
        <f t="shared" ref="B27:B34" si="11">C27+D27</f>
        <v>0</v>
      </c>
      <c r="C27" s="82">
        <v>0</v>
      </c>
      <c r="D27" s="82">
        <v>0</v>
      </c>
      <c r="E27" s="82">
        <f t="shared" ref="E27:E34" si="12">F27+G27</f>
        <v>0</v>
      </c>
      <c r="F27" s="82">
        <v>0</v>
      </c>
      <c r="G27" s="82">
        <v>0</v>
      </c>
    </row>
    <row r="28" s="68" customFormat="1" ht="20.1" customHeight="1" spans="1:7">
      <c r="A28" s="81" t="s">
        <v>3130</v>
      </c>
      <c r="B28" s="82">
        <f t="shared" si="11"/>
        <v>0</v>
      </c>
      <c r="C28" s="82">
        <f>C21+C27</f>
        <v>0</v>
      </c>
      <c r="D28" s="82">
        <f>D21+D26+D27</f>
        <v>0</v>
      </c>
      <c r="E28" s="82">
        <f t="shared" si="12"/>
        <v>0</v>
      </c>
      <c r="F28" s="82">
        <f>F21+F27</f>
        <v>0</v>
      </c>
      <c r="G28" s="82">
        <f>G21+G26+G27</f>
        <v>0</v>
      </c>
    </row>
    <row r="29" s="68" customFormat="1" ht="20.1" customHeight="1" spans="1:7">
      <c r="A29" s="81" t="s">
        <v>3132</v>
      </c>
      <c r="B29" s="82">
        <f t="shared" si="11"/>
        <v>0</v>
      </c>
      <c r="C29" s="82">
        <v>0</v>
      </c>
      <c r="D29" s="82">
        <v>0</v>
      </c>
      <c r="E29" s="82">
        <f t="shared" si="12"/>
        <v>0</v>
      </c>
      <c r="F29" s="82">
        <v>0</v>
      </c>
      <c r="G29" s="82">
        <v>0</v>
      </c>
    </row>
    <row r="30" s="68" customFormat="1" ht="20.1" customHeight="1" spans="1:7">
      <c r="A30" s="81" t="s">
        <v>3134</v>
      </c>
      <c r="B30" s="82">
        <f t="shared" si="11"/>
        <v>0</v>
      </c>
      <c r="C30" s="82">
        <v>0</v>
      </c>
      <c r="D30" s="82">
        <v>0</v>
      </c>
      <c r="E30" s="82">
        <f t="shared" si="12"/>
        <v>0</v>
      </c>
      <c r="F30" s="82">
        <v>0</v>
      </c>
      <c r="G30" s="82">
        <v>0</v>
      </c>
    </row>
    <row r="31" s="68" customFormat="1" ht="20.1" customHeight="1" spans="1:7">
      <c r="A31" s="81" t="s">
        <v>3136</v>
      </c>
      <c r="B31" s="82">
        <f t="shared" si="11"/>
        <v>0</v>
      </c>
      <c r="C31" s="82">
        <f t="shared" ref="C31:G31" si="13">C28+C29+C30</f>
        <v>0</v>
      </c>
      <c r="D31" s="82">
        <f t="shared" si="13"/>
        <v>0</v>
      </c>
      <c r="E31" s="82">
        <f t="shared" si="12"/>
        <v>0</v>
      </c>
      <c r="F31" s="82">
        <f t="shared" si="13"/>
        <v>0</v>
      </c>
      <c r="G31" s="82">
        <f t="shared" si="13"/>
        <v>0</v>
      </c>
    </row>
    <row r="32" s="68" customFormat="1" ht="20.1" customHeight="1" spans="1:7">
      <c r="A32" s="81" t="s">
        <v>3137</v>
      </c>
      <c r="B32" s="82">
        <f t="shared" si="11"/>
        <v>0</v>
      </c>
      <c r="C32" s="82">
        <f t="shared" ref="C32:G32" si="14">C18-C31</f>
        <v>0</v>
      </c>
      <c r="D32" s="82">
        <f t="shared" si="14"/>
        <v>0</v>
      </c>
      <c r="E32" s="82">
        <f t="shared" si="12"/>
        <v>0</v>
      </c>
      <c r="F32" s="82">
        <f t="shared" si="14"/>
        <v>0</v>
      </c>
      <c r="G32" s="82">
        <f t="shared" si="14"/>
        <v>0</v>
      </c>
    </row>
    <row r="33" s="68" customFormat="1" ht="20.1" customHeight="1" spans="1:7">
      <c r="A33" s="81" t="s">
        <v>3139</v>
      </c>
      <c r="B33" s="82">
        <f t="shared" si="11"/>
        <v>0</v>
      </c>
      <c r="C33" s="82">
        <f t="shared" ref="C33:G33" si="15">C19+C32</f>
        <v>0</v>
      </c>
      <c r="D33" s="82">
        <f t="shared" si="15"/>
        <v>0</v>
      </c>
      <c r="E33" s="82">
        <f t="shared" si="12"/>
        <v>0</v>
      </c>
      <c r="F33" s="82">
        <f t="shared" si="15"/>
        <v>0</v>
      </c>
      <c r="G33" s="82">
        <f t="shared" si="15"/>
        <v>0</v>
      </c>
    </row>
    <row r="34" s="68" customFormat="1" ht="20.1" customHeight="1" spans="1:7">
      <c r="A34" s="85" t="s">
        <v>3115</v>
      </c>
      <c r="B34" s="82">
        <f t="shared" si="11"/>
        <v>0</v>
      </c>
      <c r="C34" s="82">
        <f t="shared" ref="C34:G34" si="16">C31+C33</f>
        <v>0</v>
      </c>
      <c r="D34" s="82">
        <f t="shared" si="16"/>
        <v>0</v>
      </c>
      <c r="E34" s="82">
        <f t="shared" si="12"/>
        <v>0</v>
      </c>
      <c r="F34" s="82">
        <f t="shared" si="16"/>
        <v>0</v>
      </c>
      <c r="G34" s="82">
        <f t="shared" si="16"/>
        <v>0</v>
      </c>
    </row>
    <row r="35" ht="5.1" customHeight="1"/>
    <row r="36" ht="12.95" customHeight="1" spans="1:7">
      <c r="A36" s="35" t="s">
        <v>3153</v>
      </c>
      <c r="B36" s="35"/>
      <c r="C36" s="35"/>
      <c r="D36" s="35"/>
      <c r="E36" s="35"/>
      <c r="F36" s="35"/>
      <c r="G36" s="35"/>
    </row>
  </sheetData>
  <mergeCells count="5">
    <mergeCell ref="A2:G2"/>
    <mergeCell ref="B4:D4"/>
    <mergeCell ref="E4:G4"/>
    <mergeCell ref="A36:G36"/>
    <mergeCell ref="A4:A5"/>
  </mergeCells>
  <pageMargins left="0.751388888888889" right="0.751388888888889" top="0.708333333333333" bottom="0.747916666666667" header="0.5" footer="0.5"/>
  <pageSetup paperSize="9" scale="97" firstPageNumber="123" orientation="landscape" useFirstPageNumber="1" horizontalDpi="600"/>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22"/>
  <sheetViews>
    <sheetView workbookViewId="0">
      <selection activeCell="C13" sqref="C13"/>
    </sheetView>
  </sheetViews>
  <sheetFormatPr defaultColWidth="9.14285714285714" defaultRowHeight="12.75" outlineLevelCol="5"/>
  <cols>
    <col min="1" max="1" width="36.2857142857143" customWidth="1"/>
    <col min="2" max="2" width="16.8571428571429" customWidth="1"/>
    <col min="3" max="3" width="17.2857142857143" customWidth="1"/>
    <col min="4" max="4" width="28.5714285714286" customWidth="1"/>
    <col min="5" max="5" width="16.2857142857143" customWidth="1"/>
    <col min="6" max="6" width="16" customWidth="1"/>
  </cols>
  <sheetData>
    <row r="1" ht="21" customHeight="1" spans="1:6">
      <c r="A1" s="1" t="s">
        <v>3154</v>
      </c>
    </row>
    <row r="2" ht="33" customHeight="1" spans="1:6">
      <c r="A2" s="2" t="s">
        <v>3155</v>
      </c>
      <c r="B2" s="3"/>
      <c r="C2" s="3"/>
      <c r="D2" s="56"/>
      <c r="E2" s="3"/>
      <c r="F2" s="3"/>
    </row>
    <row r="3" ht="14.25" spans="1:6">
      <c r="A3" s="4" t="s">
        <v>3028</v>
      </c>
      <c r="B3" s="4"/>
      <c r="C3" s="4"/>
      <c r="D3" s="57"/>
      <c r="E3" s="4"/>
      <c r="F3" s="5" t="s">
        <v>145</v>
      </c>
    </row>
    <row r="4" ht="21" customHeight="1" spans="1:6">
      <c r="A4" s="6" t="s">
        <v>3062</v>
      </c>
      <c r="B4" s="6" t="s">
        <v>3031</v>
      </c>
      <c r="C4" s="6" t="s">
        <v>82</v>
      </c>
      <c r="D4" s="6" t="s">
        <v>3062</v>
      </c>
      <c r="E4" s="6" t="s">
        <v>3031</v>
      </c>
      <c r="F4" s="6" t="s">
        <v>82</v>
      </c>
    </row>
    <row r="5" ht="21" customHeight="1" spans="1:6">
      <c r="A5" s="58" t="s">
        <v>3144</v>
      </c>
      <c r="B5" s="8">
        <v>0</v>
      </c>
      <c r="C5" s="8">
        <v>0</v>
      </c>
      <c r="D5" s="59" t="s">
        <v>3148</v>
      </c>
      <c r="E5" s="8">
        <f>E6+E7</f>
        <v>0</v>
      </c>
      <c r="F5" s="8">
        <f>F6+F7</f>
        <v>0</v>
      </c>
    </row>
    <row r="6" ht="21" customHeight="1" spans="1:6">
      <c r="A6" s="58" t="s">
        <v>3156</v>
      </c>
      <c r="B6" s="8">
        <v>0</v>
      </c>
      <c r="C6" s="8">
        <v>0</v>
      </c>
      <c r="D6" s="59" t="s">
        <v>3157</v>
      </c>
      <c r="E6" s="8">
        <v>0</v>
      </c>
      <c r="F6" s="8">
        <v>0</v>
      </c>
    </row>
    <row r="7" ht="21" customHeight="1" spans="1:6">
      <c r="A7" s="58" t="s">
        <v>3158</v>
      </c>
      <c r="B7" s="8">
        <v>0</v>
      </c>
      <c r="C7" s="8">
        <v>0</v>
      </c>
      <c r="D7" s="59" t="s">
        <v>3159</v>
      </c>
      <c r="E7" s="8">
        <v>0</v>
      </c>
      <c r="F7" s="8">
        <v>0</v>
      </c>
    </row>
    <row r="8" ht="21" customHeight="1" spans="1:6">
      <c r="A8" s="58" t="s">
        <v>3160</v>
      </c>
      <c r="B8" s="8">
        <v>0</v>
      </c>
      <c r="C8" s="8">
        <v>0</v>
      </c>
      <c r="D8" s="59" t="s">
        <v>3161</v>
      </c>
      <c r="E8" s="8">
        <v>0</v>
      </c>
      <c r="F8" s="8">
        <v>0</v>
      </c>
    </row>
    <row r="9" ht="21" customHeight="1" spans="1:6">
      <c r="A9" s="58" t="s">
        <v>3092</v>
      </c>
      <c r="B9" s="8">
        <v>0</v>
      </c>
      <c r="C9" s="8">
        <v>0</v>
      </c>
      <c r="D9" s="59" t="s">
        <v>3123</v>
      </c>
      <c r="E9" s="8">
        <v>0</v>
      </c>
      <c r="F9" s="8">
        <v>0</v>
      </c>
    </row>
    <row r="10" ht="21" customHeight="1" spans="1:6">
      <c r="A10" s="58" t="s">
        <v>3162</v>
      </c>
      <c r="B10" s="8">
        <v>0</v>
      </c>
      <c r="C10" s="8">
        <v>0</v>
      </c>
      <c r="D10" s="34"/>
      <c r="E10" s="34"/>
      <c r="F10" s="34"/>
    </row>
    <row r="11" ht="33.95" customHeight="1" spans="1:6">
      <c r="A11" s="60" t="s">
        <v>3163</v>
      </c>
      <c r="B11" s="14">
        <v>0</v>
      </c>
      <c r="C11" s="14">
        <v>0</v>
      </c>
      <c r="D11" s="53"/>
      <c r="E11" s="53"/>
      <c r="F11" s="53"/>
    </row>
    <row r="12" ht="21" customHeight="1" spans="1:6">
      <c r="A12" s="61" t="s">
        <v>3125</v>
      </c>
      <c r="B12" s="23">
        <v>0</v>
      </c>
      <c r="C12" s="23">
        <v>0</v>
      </c>
      <c r="D12" s="62"/>
      <c r="E12" s="62"/>
      <c r="F12" s="62"/>
    </row>
    <row r="13" ht="21" customHeight="1" spans="1:6">
      <c r="A13" s="58" t="s">
        <v>3164</v>
      </c>
      <c r="B13" s="8">
        <v>0</v>
      </c>
      <c r="C13" s="8">
        <v>0</v>
      </c>
      <c r="D13" s="34"/>
      <c r="E13" s="34"/>
      <c r="F13" s="34"/>
    </row>
    <row r="14" ht="21" customHeight="1" spans="1:6">
      <c r="A14" s="58" t="s">
        <v>3165</v>
      </c>
      <c r="B14" s="8">
        <f>B5+B9+B12+B13</f>
        <v>0</v>
      </c>
      <c r="C14" s="8">
        <f>C5+C9+C12+C13</f>
        <v>0</v>
      </c>
      <c r="D14" s="59" t="s">
        <v>3130</v>
      </c>
      <c r="E14" s="8">
        <f>E5+E8+E9</f>
        <v>0</v>
      </c>
      <c r="F14" s="8">
        <f>F5+F8+F9</f>
        <v>0</v>
      </c>
    </row>
    <row r="15" ht="21" customHeight="1" spans="1:6">
      <c r="A15" s="58" t="s">
        <v>3166</v>
      </c>
      <c r="B15" s="8">
        <v>0</v>
      </c>
      <c r="C15" s="8">
        <v>0</v>
      </c>
      <c r="D15" s="59" t="s">
        <v>3132</v>
      </c>
      <c r="E15" s="8">
        <v>0</v>
      </c>
      <c r="F15" s="8">
        <v>0</v>
      </c>
    </row>
    <row r="16" ht="21" customHeight="1" spans="1:6">
      <c r="A16" s="63" t="s">
        <v>3167</v>
      </c>
      <c r="B16" s="8">
        <v>0</v>
      </c>
      <c r="C16" s="8">
        <v>0</v>
      </c>
      <c r="D16" s="59" t="s">
        <v>3134</v>
      </c>
      <c r="E16" s="8">
        <v>0</v>
      </c>
      <c r="F16" s="8">
        <v>0</v>
      </c>
    </row>
    <row r="17" ht="21" customHeight="1" spans="1:6">
      <c r="A17" s="64" t="s">
        <v>3168</v>
      </c>
      <c r="B17" s="8">
        <f t="shared" ref="B17:F17" si="0">B14+B15+B16</f>
        <v>0</v>
      </c>
      <c r="C17" s="8">
        <f t="shared" si="0"/>
        <v>0</v>
      </c>
      <c r="D17" s="59" t="s">
        <v>3136</v>
      </c>
      <c r="E17" s="8">
        <f t="shared" si="0"/>
        <v>0</v>
      </c>
      <c r="F17" s="8">
        <f t="shared" si="0"/>
        <v>0</v>
      </c>
    </row>
    <row r="18" ht="21" customHeight="1" spans="1:6">
      <c r="A18" s="65"/>
      <c r="B18" s="34"/>
      <c r="C18" s="34"/>
      <c r="D18" s="59" t="s">
        <v>3137</v>
      </c>
      <c r="E18" s="14">
        <f>B17-E17</f>
        <v>0</v>
      </c>
      <c r="F18" s="14">
        <f>C17-F17</f>
        <v>0</v>
      </c>
    </row>
    <row r="19" ht="21" customHeight="1" spans="1:6">
      <c r="A19" s="61" t="s">
        <v>3169</v>
      </c>
      <c r="B19" s="8">
        <v>0</v>
      </c>
      <c r="C19" s="8">
        <f>E19</f>
        <v>0</v>
      </c>
      <c r="D19" s="59" t="s">
        <v>3139</v>
      </c>
      <c r="E19" s="23">
        <f>B19+E18</f>
        <v>0</v>
      </c>
      <c r="F19" s="23">
        <f>C19+F18</f>
        <v>0</v>
      </c>
    </row>
    <row r="20" ht="21" customHeight="1" spans="1:6">
      <c r="A20" s="66" t="s">
        <v>3115</v>
      </c>
      <c r="B20" s="14">
        <f t="shared" ref="B20:F20" si="1">B17+B19</f>
        <v>0</v>
      </c>
      <c r="C20" s="14">
        <f t="shared" si="1"/>
        <v>0</v>
      </c>
      <c r="D20" s="67" t="s">
        <v>3115</v>
      </c>
      <c r="E20" s="14">
        <f t="shared" si="1"/>
        <v>0</v>
      </c>
      <c r="F20" s="14">
        <f t="shared" si="1"/>
        <v>0</v>
      </c>
    </row>
    <row r="21" ht="3.95" customHeight="1"/>
    <row r="22" ht="18" customHeight="1" spans="1:6">
      <c r="A22" s="35" t="s">
        <v>3170</v>
      </c>
      <c r="B22" s="36"/>
      <c r="C22" s="36"/>
      <c r="D22" s="36"/>
      <c r="E22" s="36"/>
      <c r="F22" s="36"/>
    </row>
  </sheetData>
  <mergeCells count="2">
    <mergeCell ref="A2:F2"/>
    <mergeCell ref="A22:F22"/>
  </mergeCells>
  <pageMargins left="0.751388888888889" right="0.751388888888889" top="1" bottom="1" header="0.5" footer="0.5"/>
  <pageSetup paperSize="9" firstPageNumber="125" orientation="landscape" useFirstPageNumber="1" horizontalDpi="600"/>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24"/>
  <sheetViews>
    <sheetView workbookViewId="0">
      <selection activeCell="D15" sqref="D15"/>
    </sheetView>
  </sheetViews>
  <sheetFormatPr defaultColWidth="9.14285714285714" defaultRowHeight="13.5" outlineLevelCol="5"/>
  <cols>
    <col min="1" max="1" width="35" style="37" customWidth="1"/>
    <col min="2" max="2" width="17" style="37" customWidth="1"/>
    <col min="3" max="3" width="17.2857142857143" style="37" customWidth="1"/>
    <col min="4" max="4" width="44.7047619047619" style="37" customWidth="1"/>
    <col min="5" max="5" width="16.4285714285714" style="37" customWidth="1"/>
    <col min="6" max="6" width="16.7142857142857" style="37" customWidth="1"/>
    <col min="7" max="16384" width="9.14285714285714" style="38"/>
  </cols>
  <sheetData>
    <row r="1" spans="1:6">
      <c r="A1" s="37" t="s">
        <v>3171</v>
      </c>
    </row>
    <row r="2" ht="33.95" customHeight="1" spans="1:6">
      <c r="A2" s="2" t="s">
        <v>3172</v>
      </c>
      <c r="B2" s="3"/>
      <c r="C2" s="3"/>
      <c r="D2" s="3"/>
      <c r="E2" s="3"/>
      <c r="F2" s="3"/>
    </row>
    <row r="3" ht="21.95" customHeight="1" spans="1:6">
      <c r="A3" s="4" t="s">
        <v>3028</v>
      </c>
      <c r="B3" s="4"/>
      <c r="C3" s="4"/>
      <c r="D3" s="4"/>
      <c r="E3" s="5"/>
      <c r="F3" s="5" t="s">
        <v>145</v>
      </c>
    </row>
    <row r="4" ht="23.1" customHeight="1" spans="1:6">
      <c r="A4" s="39" t="s">
        <v>3062</v>
      </c>
      <c r="B4" s="39" t="s">
        <v>3031</v>
      </c>
      <c r="C4" s="39" t="s">
        <v>82</v>
      </c>
      <c r="D4" s="39" t="s">
        <v>3062</v>
      </c>
      <c r="E4" s="39" t="s">
        <v>3031</v>
      </c>
      <c r="F4" s="39" t="s">
        <v>82</v>
      </c>
    </row>
    <row r="5" ht="23.1" customHeight="1" spans="1:6">
      <c r="A5" s="7" t="s">
        <v>3173</v>
      </c>
      <c r="B5" s="8">
        <v>0</v>
      </c>
      <c r="C5" s="8">
        <v>0</v>
      </c>
      <c r="D5" s="9" t="s">
        <v>3174</v>
      </c>
      <c r="E5" s="8">
        <f>E6+E7+E8</f>
        <v>0</v>
      </c>
      <c r="F5" s="8">
        <f>F6+F7+F8</f>
        <v>0</v>
      </c>
    </row>
    <row r="6" ht="36.95" customHeight="1" spans="1:6">
      <c r="A6" s="40" t="s">
        <v>3175</v>
      </c>
      <c r="B6" s="8">
        <v>0</v>
      </c>
      <c r="C6" s="8">
        <v>0</v>
      </c>
      <c r="D6" s="10" t="s">
        <v>3176</v>
      </c>
      <c r="E6" s="8">
        <v>0</v>
      </c>
      <c r="F6" s="8">
        <v>0</v>
      </c>
    </row>
    <row r="7" ht="23.1" customHeight="1" spans="1:6">
      <c r="A7" s="41" t="s">
        <v>3177</v>
      </c>
      <c r="B7" s="8">
        <v>0</v>
      </c>
      <c r="C7" s="8">
        <v>0</v>
      </c>
      <c r="D7" s="42" t="s">
        <v>3178</v>
      </c>
      <c r="E7" s="8">
        <v>0</v>
      </c>
      <c r="F7" s="8">
        <v>0</v>
      </c>
    </row>
    <row r="8" ht="23.1" customHeight="1" spans="1:6">
      <c r="A8" s="29" t="s">
        <v>3179</v>
      </c>
      <c r="B8" s="8">
        <v>0</v>
      </c>
      <c r="C8" s="8">
        <v>0</v>
      </c>
      <c r="D8" s="43" t="s">
        <v>3180</v>
      </c>
      <c r="E8" s="14">
        <v>0</v>
      </c>
      <c r="F8" s="14">
        <v>0</v>
      </c>
    </row>
    <row r="9" ht="23.1" customHeight="1" spans="1:6">
      <c r="A9" s="7" t="s">
        <v>3099</v>
      </c>
      <c r="B9" s="8">
        <v>0</v>
      </c>
      <c r="C9" s="8">
        <v>0</v>
      </c>
      <c r="D9" s="44" t="s">
        <v>3181</v>
      </c>
      <c r="E9" s="23">
        <v>0</v>
      </c>
      <c r="F9" s="23">
        <v>0</v>
      </c>
    </row>
    <row r="10" ht="23.1" customHeight="1" spans="1:6">
      <c r="A10" s="45"/>
      <c r="B10" s="46" t="s">
        <v>3111</v>
      </c>
      <c r="C10" s="46" t="s">
        <v>3111</v>
      </c>
      <c r="D10" s="7" t="s">
        <v>3182</v>
      </c>
      <c r="E10" s="8">
        <v>0</v>
      </c>
      <c r="F10" s="8">
        <v>0</v>
      </c>
    </row>
    <row r="11" ht="23.1" customHeight="1" spans="1:6">
      <c r="A11" s="46" t="s">
        <v>3111</v>
      </c>
      <c r="B11" s="46" t="s">
        <v>3111</v>
      </c>
      <c r="C11" s="46" t="s">
        <v>3111</v>
      </c>
      <c r="D11" s="7" t="s">
        <v>3183</v>
      </c>
      <c r="E11" s="8">
        <f>E12+E13+E14</f>
        <v>0</v>
      </c>
      <c r="F11" s="8">
        <f>F12+F13+F14</f>
        <v>0</v>
      </c>
    </row>
    <row r="12" ht="23.1" customHeight="1" spans="1:6">
      <c r="A12" s="47" t="s">
        <v>3111</v>
      </c>
      <c r="B12" s="47" t="s">
        <v>3111</v>
      </c>
      <c r="C12" s="47" t="s">
        <v>3111</v>
      </c>
      <c r="D12" s="48" t="s">
        <v>3184</v>
      </c>
      <c r="E12" s="14">
        <v>0</v>
      </c>
      <c r="F12" s="14">
        <v>0</v>
      </c>
    </row>
    <row r="13" ht="23.1" customHeight="1" spans="1:6">
      <c r="A13" s="49"/>
      <c r="B13" s="49"/>
      <c r="C13" s="49"/>
      <c r="D13" s="43" t="s">
        <v>3185</v>
      </c>
      <c r="E13" s="16">
        <v>0</v>
      </c>
      <c r="F13" s="16">
        <v>0</v>
      </c>
    </row>
    <row r="14" ht="23.1" customHeight="1" spans="1:6">
      <c r="A14" s="29" t="s">
        <v>3127</v>
      </c>
      <c r="B14" s="23">
        <v>0</v>
      </c>
      <c r="C14" s="23">
        <v>0</v>
      </c>
      <c r="D14" s="50" t="s">
        <v>3186</v>
      </c>
      <c r="E14" s="23">
        <v>0</v>
      </c>
      <c r="F14" s="23">
        <v>0</v>
      </c>
    </row>
    <row r="15" ht="23.1" customHeight="1" spans="1:6">
      <c r="A15" s="48" t="s">
        <v>3128</v>
      </c>
      <c r="B15" s="14">
        <v>0</v>
      </c>
      <c r="C15" s="14">
        <v>0</v>
      </c>
      <c r="D15" s="51" t="s">
        <v>3097</v>
      </c>
      <c r="E15" s="14">
        <v>0</v>
      </c>
      <c r="F15" s="14">
        <v>0</v>
      </c>
    </row>
    <row r="16" ht="23.1" customHeight="1" spans="1:6">
      <c r="A16" s="29" t="s">
        <v>3129</v>
      </c>
      <c r="B16" s="23">
        <f>B5+B7+B8+B9+B14</f>
        <v>0</v>
      </c>
      <c r="C16" s="23">
        <f>C5+C7+C8+C9+C14</f>
        <v>0</v>
      </c>
      <c r="D16" s="52" t="s">
        <v>3104</v>
      </c>
      <c r="E16" s="23">
        <f>E5+E9+E10+E11+E15</f>
        <v>0</v>
      </c>
      <c r="F16" s="23">
        <f>F5+F9+F10+F11+F15</f>
        <v>0</v>
      </c>
    </row>
    <row r="17" ht="23.1" customHeight="1" spans="1:6">
      <c r="A17" s="7" t="s">
        <v>3131</v>
      </c>
      <c r="B17" s="8">
        <v>0</v>
      </c>
      <c r="C17" s="8">
        <v>0</v>
      </c>
      <c r="D17" s="9" t="s">
        <v>3106</v>
      </c>
      <c r="E17" s="8">
        <v>0</v>
      </c>
      <c r="F17" s="8">
        <v>0</v>
      </c>
    </row>
    <row r="18" ht="23.1" customHeight="1" spans="1:6">
      <c r="A18" s="7" t="s">
        <v>3133</v>
      </c>
      <c r="B18" s="14">
        <v>0</v>
      </c>
      <c r="C18" s="14">
        <v>0</v>
      </c>
      <c r="D18" s="9" t="s">
        <v>3108</v>
      </c>
      <c r="E18" s="14">
        <v>0</v>
      </c>
      <c r="F18" s="14">
        <v>0</v>
      </c>
    </row>
    <row r="19" ht="23.1" customHeight="1" spans="1:6">
      <c r="A19" s="7" t="s">
        <v>3135</v>
      </c>
      <c r="B19" s="23">
        <f t="shared" ref="B19:F19" si="0">B16+B17+B18</f>
        <v>0</v>
      </c>
      <c r="C19" s="23">
        <f t="shared" si="0"/>
        <v>0</v>
      </c>
      <c r="D19" s="9" t="s">
        <v>3110</v>
      </c>
      <c r="E19" s="16">
        <f t="shared" si="0"/>
        <v>0</v>
      </c>
      <c r="F19" s="16">
        <f t="shared" si="0"/>
        <v>0</v>
      </c>
    </row>
    <row r="20" ht="23.1" customHeight="1" spans="1:6">
      <c r="A20" s="34"/>
      <c r="B20" s="34"/>
      <c r="C20" s="53"/>
      <c r="D20" s="9" t="s">
        <v>3112</v>
      </c>
      <c r="E20" s="16">
        <f>B19-E19</f>
        <v>0</v>
      </c>
      <c r="F20" s="16">
        <f>C19-F19</f>
        <v>0</v>
      </c>
    </row>
    <row r="21" ht="23.1" customHeight="1" spans="1:6">
      <c r="A21" s="7" t="s">
        <v>3138</v>
      </c>
      <c r="B21" s="14">
        <v>0</v>
      </c>
      <c r="C21" s="16">
        <f>E21</f>
        <v>0</v>
      </c>
      <c r="D21" s="9" t="s">
        <v>3114</v>
      </c>
      <c r="E21" s="16">
        <f>B21+E20</f>
        <v>0</v>
      </c>
      <c r="F21" s="16">
        <f>C21+F20</f>
        <v>0</v>
      </c>
    </row>
    <row r="22" ht="23.1" customHeight="1" spans="1:6">
      <c r="A22" s="34" t="s">
        <v>3115</v>
      </c>
      <c r="B22" s="23">
        <f t="shared" ref="B22:F22" si="1">B19+B21</f>
        <v>0</v>
      </c>
      <c r="C22" s="23">
        <f t="shared" si="1"/>
        <v>0</v>
      </c>
      <c r="D22" s="54" t="s">
        <v>3115</v>
      </c>
      <c r="E22" s="23">
        <f t="shared" si="1"/>
        <v>0</v>
      </c>
      <c r="F22" s="23">
        <f t="shared" si="1"/>
        <v>0</v>
      </c>
    </row>
    <row r="23" ht="9" customHeight="1"/>
    <row r="24" ht="15" customHeight="1" spans="1:6">
      <c r="A24" s="55" t="s">
        <v>3153</v>
      </c>
      <c r="B24" s="55"/>
      <c r="C24" s="55"/>
      <c r="D24" s="55"/>
      <c r="E24" s="55"/>
      <c r="F24" s="55"/>
    </row>
  </sheetData>
  <mergeCells count="2">
    <mergeCell ref="A2:F2"/>
    <mergeCell ref="A24:F24"/>
  </mergeCells>
  <pageMargins left="0.751388888888889" right="0.751388888888889" top="0.708333333333333" bottom="0.66875" header="0.5" footer="0.5"/>
  <pageSetup paperSize="9" scale="90" firstPageNumber="126" orientation="landscape" useFirstPageNumber="1" horizontalDpi="600"/>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D17" sqref="D17"/>
    </sheetView>
  </sheetViews>
  <sheetFormatPr defaultColWidth="9.14285714285714" defaultRowHeight="12.75" outlineLevelCol="5"/>
  <cols>
    <col min="1" max="1" width="24.7142857142857" customWidth="1"/>
    <col min="2" max="3" width="17" customWidth="1"/>
    <col min="4" max="4" width="50.4285714285714" customWidth="1"/>
    <col min="5" max="5" width="16.7142857142857" customWidth="1"/>
    <col min="6" max="6" width="16" customWidth="1"/>
  </cols>
  <sheetData>
    <row r="1" ht="17.1" customHeight="1" spans="1:6">
      <c r="A1" s="1" t="s">
        <v>3187</v>
      </c>
    </row>
    <row r="2" ht="27.75" spans="1:6">
      <c r="A2" s="2" t="s">
        <v>3188</v>
      </c>
      <c r="B2" s="3"/>
      <c r="C2" s="3"/>
      <c r="D2" s="3"/>
      <c r="E2" s="3"/>
      <c r="F2" s="3"/>
    </row>
    <row r="3" ht="14.25" spans="1:6">
      <c r="A3" s="4" t="s">
        <v>3028</v>
      </c>
      <c r="B3" s="4"/>
      <c r="C3" s="4"/>
      <c r="D3" s="4"/>
      <c r="E3" s="5"/>
      <c r="F3" s="5" t="s">
        <v>145</v>
      </c>
    </row>
    <row r="4" ht="20.1" customHeight="1" spans="1:6">
      <c r="A4" s="6" t="s">
        <v>3062</v>
      </c>
      <c r="B4" s="6" t="s">
        <v>3031</v>
      </c>
      <c r="C4" s="6" t="s">
        <v>82</v>
      </c>
      <c r="D4" s="6" t="s">
        <v>3062</v>
      </c>
      <c r="E4" s="6" t="s">
        <v>3031</v>
      </c>
      <c r="F4" s="6" t="s">
        <v>82</v>
      </c>
    </row>
    <row r="5" ht="20.1" customHeight="1" spans="1:6">
      <c r="A5" s="7" t="s">
        <v>3189</v>
      </c>
      <c r="B5" s="8">
        <v>0</v>
      </c>
      <c r="C5" s="8">
        <v>0</v>
      </c>
      <c r="D5" s="9" t="s">
        <v>3190</v>
      </c>
      <c r="E5" s="8">
        <v>0</v>
      </c>
      <c r="F5" s="8">
        <v>0</v>
      </c>
    </row>
    <row r="6" ht="20.1" customHeight="1" spans="1:6">
      <c r="A6" s="7" t="s">
        <v>3092</v>
      </c>
      <c r="B6" s="8">
        <v>0</v>
      </c>
      <c r="C6" s="8">
        <v>0</v>
      </c>
      <c r="D6" s="10" t="s">
        <v>3191</v>
      </c>
      <c r="E6" s="8">
        <v>0</v>
      </c>
      <c r="F6" s="8">
        <v>0</v>
      </c>
    </row>
    <row r="7" ht="20.1" customHeight="1" spans="1:6">
      <c r="A7" s="7" t="s">
        <v>3125</v>
      </c>
      <c r="B7" s="8">
        <v>0</v>
      </c>
      <c r="C7" s="8">
        <v>0</v>
      </c>
      <c r="D7" s="9" t="s">
        <v>3192</v>
      </c>
      <c r="E7" s="8">
        <v>0</v>
      </c>
      <c r="F7" s="8">
        <v>0</v>
      </c>
    </row>
    <row r="8" ht="20.1" customHeight="1" spans="1:6">
      <c r="A8" s="11" t="s">
        <v>3126</v>
      </c>
      <c r="B8" s="8">
        <v>0</v>
      </c>
      <c r="C8" s="8">
        <v>0</v>
      </c>
      <c r="D8" s="9" t="s">
        <v>3193</v>
      </c>
      <c r="E8" s="8">
        <v>0</v>
      </c>
      <c r="F8" s="8">
        <v>0</v>
      </c>
    </row>
    <row r="9" ht="20.1" customHeight="1" spans="1:6">
      <c r="A9" s="12" t="s">
        <v>3127</v>
      </c>
      <c r="B9" s="13">
        <v>0</v>
      </c>
      <c r="C9" s="14">
        <v>0</v>
      </c>
      <c r="D9" s="9" t="s">
        <v>3194</v>
      </c>
      <c r="E9" s="8">
        <v>0</v>
      </c>
      <c r="F9" s="8">
        <v>0</v>
      </c>
    </row>
    <row r="10" ht="20.1" customHeight="1" spans="1:6">
      <c r="A10" s="12" t="s">
        <v>3128</v>
      </c>
      <c r="B10" s="15">
        <v>0</v>
      </c>
      <c r="C10" s="16">
        <v>0</v>
      </c>
      <c r="D10" s="10" t="s">
        <v>3195</v>
      </c>
      <c r="E10" s="8">
        <v>0</v>
      </c>
      <c r="F10" s="8">
        <v>0</v>
      </c>
    </row>
    <row r="11" ht="36" customHeight="1" spans="1:6">
      <c r="A11" s="17" t="s">
        <v>3111</v>
      </c>
      <c r="B11" s="18" t="s">
        <v>3111</v>
      </c>
      <c r="C11" s="19" t="s">
        <v>3111</v>
      </c>
      <c r="D11" s="20" t="s">
        <v>3196</v>
      </c>
      <c r="E11" s="14">
        <v>0</v>
      </c>
      <c r="F11" s="14">
        <v>0</v>
      </c>
    </row>
    <row r="12" ht="20.1" customHeight="1" spans="1:6">
      <c r="A12" s="21"/>
      <c r="B12" s="18" t="s">
        <v>3111</v>
      </c>
      <c r="C12" s="19" t="s">
        <v>3111</v>
      </c>
      <c r="D12" s="22" t="s">
        <v>3197</v>
      </c>
      <c r="E12" s="23">
        <v>0</v>
      </c>
      <c r="F12" s="23">
        <v>0</v>
      </c>
    </row>
    <row r="13" ht="20.1" customHeight="1" spans="1:6">
      <c r="A13" s="21"/>
      <c r="B13" s="24"/>
      <c r="C13" s="25"/>
      <c r="D13" s="22" t="s">
        <v>3198</v>
      </c>
      <c r="E13" s="8">
        <v>0</v>
      </c>
      <c r="F13" s="8">
        <v>0</v>
      </c>
    </row>
    <row r="14" ht="20.1" customHeight="1" spans="1:6">
      <c r="A14" s="21"/>
      <c r="B14" s="24"/>
      <c r="C14" s="25"/>
      <c r="D14" s="26" t="s">
        <v>3199</v>
      </c>
      <c r="E14" s="8">
        <v>0</v>
      </c>
      <c r="F14" s="8">
        <v>0</v>
      </c>
    </row>
    <row r="15" ht="20.1" customHeight="1" spans="1:6">
      <c r="A15" s="21"/>
      <c r="B15" s="24"/>
      <c r="C15" s="25"/>
      <c r="D15" s="27" t="s">
        <v>3200</v>
      </c>
      <c r="E15" s="14">
        <v>0</v>
      </c>
      <c r="F15" s="14">
        <v>0</v>
      </c>
    </row>
    <row r="16" ht="20.1" customHeight="1" spans="1:6">
      <c r="A16" s="12" t="s">
        <v>3129</v>
      </c>
      <c r="B16" s="28">
        <f>B5+B6+B7+B8+B9</f>
        <v>0</v>
      </c>
      <c r="C16" s="23">
        <f>C5+C6+C7+C8+C9</f>
        <v>0</v>
      </c>
      <c r="D16" s="29" t="s">
        <v>3201</v>
      </c>
      <c r="E16" s="23">
        <f>E5+E6+E7+E8+E9+E12+E13+E14+E15</f>
        <v>0</v>
      </c>
      <c r="F16" s="23">
        <f>F5+F6+F7+F8+F9+F12+F13+F14+F15</f>
        <v>0</v>
      </c>
    </row>
    <row r="17" ht="20.1" customHeight="1" spans="1:6">
      <c r="A17" s="12" t="s">
        <v>3131</v>
      </c>
      <c r="B17" s="30">
        <v>0</v>
      </c>
      <c r="C17" s="8">
        <v>0</v>
      </c>
      <c r="D17" s="7" t="s">
        <v>3202</v>
      </c>
      <c r="E17" s="8">
        <v>0</v>
      </c>
      <c r="F17" s="8">
        <v>0</v>
      </c>
    </row>
    <row r="18" ht="20.1" customHeight="1" spans="1:6">
      <c r="A18" s="12" t="s">
        <v>3133</v>
      </c>
      <c r="B18" s="13">
        <v>0</v>
      </c>
      <c r="C18" s="14">
        <v>0</v>
      </c>
      <c r="D18" s="7" t="s">
        <v>3203</v>
      </c>
      <c r="E18" s="14">
        <v>0</v>
      </c>
      <c r="F18" s="14">
        <v>0</v>
      </c>
    </row>
    <row r="19" ht="20.1" customHeight="1" spans="1:6">
      <c r="A19" s="12" t="s">
        <v>3135</v>
      </c>
      <c r="B19" s="15">
        <f t="shared" ref="B19:F19" si="0">B16+B17+B18</f>
        <v>0</v>
      </c>
      <c r="C19" s="16">
        <f t="shared" si="0"/>
        <v>0</v>
      </c>
      <c r="D19" s="7" t="s">
        <v>3204</v>
      </c>
      <c r="E19" s="16">
        <f t="shared" si="0"/>
        <v>0</v>
      </c>
      <c r="F19" s="16">
        <f t="shared" si="0"/>
        <v>0</v>
      </c>
    </row>
    <row r="20" ht="20.1" customHeight="1" spans="1:6">
      <c r="A20" s="21"/>
      <c r="B20" s="31"/>
      <c r="C20" s="32"/>
      <c r="D20" s="7" t="s">
        <v>3205</v>
      </c>
      <c r="E20" s="16">
        <f>B19-E19</f>
        <v>0</v>
      </c>
      <c r="F20" s="16">
        <f>C19-F19</f>
        <v>0</v>
      </c>
    </row>
    <row r="21" ht="20.1" customHeight="1" spans="1:6">
      <c r="A21" s="33" t="s">
        <v>3138</v>
      </c>
      <c r="B21" s="14">
        <v>0</v>
      </c>
      <c r="C21" s="16">
        <f>E21</f>
        <v>0</v>
      </c>
      <c r="D21" s="7" t="s">
        <v>3206</v>
      </c>
      <c r="E21" s="16">
        <f>B21+E20</f>
        <v>0</v>
      </c>
      <c r="F21" s="16">
        <f>C21+F20</f>
        <v>0</v>
      </c>
    </row>
    <row r="22" ht="20.1" customHeight="1" spans="1:6">
      <c r="A22" s="34" t="s">
        <v>3115</v>
      </c>
      <c r="B22" s="23">
        <f t="shared" ref="B22:F22" si="1">B19+B21</f>
        <v>0</v>
      </c>
      <c r="C22" s="23">
        <f t="shared" si="1"/>
        <v>0</v>
      </c>
      <c r="D22" s="34" t="s">
        <v>3115</v>
      </c>
      <c r="E22" s="23">
        <f t="shared" si="1"/>
        <v>0</v>
      </c>
      <c r="F22" s="23">
        <f t="shared" si="1"/>
        <v>0</v>
      </c>
    </row>
    <row r="24" spans="1:6">
      <c r="A24" s="35" t="s">
        <v>3170</v>
      </c>
      <c r="B24" s="36"/>
      <c r="C24" s="36"/>
      <c r="D24" s="36"/>
      <c r="E24" s="36"/>
      <c r="F24" s="36"/>
    </row>
  </sheetData>
  <mergeCells count="2">
    <mergeCell ref="A2:F2"/>
    <mergeCell ref="A24:F24"/>
  </mergeCells>
  <pageMargins left="0.751388888888889" right="0.751388888888889" top="1" bottom="1" header="0.5" footer="0.5"/>
  <pageSetup paperSize="9" scale="93" firstPageNumber="127"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3"/>
  <sheetViews>
    <sheetView workbookViewId="0">
      <selection activeCell="D22" sqref="D22"/>
    </sheetView>
  </sheetViews>
  <sheetFormatPr defaultColWidth="9.14285714285714" defaultRowHeight="14.25" outlineLevelCol="4"/>
  <cols>
    <col min="1" max="1" width="8.37142857142857" style="950" customWidth="1"/>
    <col min="2" max="2" width="33.8761904761905" style="951" customWidth="1"/>
    <col min="3" max="3" width="12.8571428571429" style="951" customWidth="1"/>
    <col min="4" max="4" width="14" style="951" customWidth="1"/>
    <col min="5" max="5" width="21.3714285714286" style="950" customWidth="1"/>
  </cols>
  <sheetData>
    <row r="1" s="948" customFormat="1" spans="1:5">
      <c r="A1" s="952" t="s">
        <v>76</v>
      </c>
      <c r="B1" s="952"/>
      <c r="C1" s="952"/>
    </row>
    <row r="2" s="127" customFormat="1" ht="25.5" spans="1:5">
      <c r="A2" s="953" t="s">
        <v>77</v>
      </c>
      <c r="B2" s="953"/>
      <c r="C2" s="953"/>
      <c r="D2" s="953"/>
      <c r="E2" s="953"/>
    </row>
    <row r="3" s="949" customFormat="1" ht="18" customHeight="1" spans="1:5">
      <c r="A3" s="954" t="s">
        <v>78</v>
      </c>
      <c r="B3" s="954"/>
      <c r="C3" s="954"/>
      <c r="D3" s="954"/>
      <c r="E3" s="955"/>
    </row>
    <row r="4" s="804" customFormat="1" ht="24" spans="1:5">
      <c r="A4" s="956" t="s">
        <v>79</v>
      </c>
      <c r="B4" s="957" t="s">
        <v>80</v>
      </c>
      <c r="C4" s="957" t="s">
        <v>81</v>
      </c>
      <c r="D4" s="957" t="s">
        <v>82</v>
      </c>
      <c r="E4" s="957" t="s">
        <v>83</v>
      </c>
    </row>
    <row r="5" ht="15" customHeight="1" spans="1:5">
      <c r="A5" s="958">
        <v>1</v>
      </c>
      <c r="B5" s="959" t="s">
        <v>84</v>
      </c>
      <c r="C5" s="960">
        <f>C6+C21</f>
        <v>113433.7</v>
      </c>
      <c r="D5" s="961">
        <v>118197.9154</v>
      </c>
      <c r="E5" s="962">
        <f>D5/C5-1</f>
        <v>0.042</v>
      </c>
    </row>
    <row r="6" ht="15" customHeight="1" spans="1:5">
      <c r="A6" s="958">
        <v>2</v>
      </c>
      <c r="B6" s="959" t="s">
        <v>85</v>
      </c>
      <c r="C6" s="960">
        <f>SUM(C7:C20)</f>
        <v>57163</v>
      </c>
      <c r="D6" s="961">
        <v>59563.846</v>
      </c>
      <c r="E6" s="962">
        <f t="shared" ref="E5:E19" si="0">D6/C6-1</f>
        <v>0.042</v>
      </c>
    </row>
    <row r="7" ht="15" customHeight="1" spans="1:5">
      <c r="A7" s="958">
        <v>3</v>
      </c>
      <c r="B7" s="963" t="s">
        <v>86</v>
      </c>
      <c r="C7" s="964">
        <v>10541</v>
      </c>
      <c r="D7" s="961">
        <v>10983.722</v>
      </c>
      <c r="E7" s="962">
        <f t="shared" si="0"/>
        <v>0.042</v>
      </c>
    </row>
    <row r="8" ht="15" customHeight="1" spans="1:5">
      <c r="A8" s="958">
        <v>4</v>
      </c>
      <c r="B8" s="963" t="s">
        <v>87</v>
      </c>
      <c r="C8" s="964">
        <v>1499</v>
      </c>
      <c r="D8" s="961">
        <v>1561.958</v>
      </c>
      <c r="E8" s="962">
        <f t="shared" si="0"/>
        <v>0.042</v>
      </c>
    </row>
    <row r="9" ht="15" customHeight="1" spans="1:5">
      <c r="A9" s="958">
        <v>5</v>
      </c>
      <c r="B9" s="963" t="s">
        <v>88</v>
      </c>
      <c r="C9" s="964">
        <v>717</v>
      </c>
      <c r="D9" s="961">
        <v>747.114</v>
      </c>
      <c r="E9" s="962">
        <f t="shared" si="0"/>
        <v>0.042</v>
      </c>
    </row>
    <row r="10" ht="15" customHeight="1" spans="1:5">
      <c r="A10" s="958">
        <v>6</v>
      </c>
      <c r="B10" s="963" t="s">
        <v>89</v>
      </c>
      <c r="C10" s="964">
        <v>421</v>
      </c>
      <c r="D10" s="961">
        <v>438.682</v>
      </c>
      <c r="E10" s="962">
        <f t="shared" si="0"/>
        <v>0.042</v>
      </c>
    </row>
    <row r="11" ht="15" customHeight="1" spans="1:5">
      <c r="A11" s="958">
        <v>7</v>
      </c>
      <c r="B11" s="963" t="s">
        <v>90</v>
      </c>
      <c r="C11" s="964">
        <v>1205</v>
      </c>
      <c r="D11" s="961">
        <v>1255.61</v>
      </c>
      <c r="E11" s="962">
        <f t="shared" si="0"/>
        <v>0.0419999999999998</v>
      </c>
    </row>
    <row r="12" ht="15" customHeight="1" spans="1:5">
      <c r="A12" s="958">
        <v>8</v>
      </c>
      <c r="B12" s="963" t="s">
        <v>91</v>
      </c>
      <c r="C12" s="964">
        <v>2080</v>
      </c>
      <c r="D12" s="961">
        <v>2167.36</v>
      </c>
      <c r="E12" s="962">
        <f t="shared" si="0"/>
        <v>0.042</v>
      </c>
    </row>
    <row r="13" ht="15" customHeight="1" spans="1:5">
      <c r="A13" s="958">
        <v>9</v>
      </c>
      <c r="B13" s="963" t="s">
        <v>92</v>
      </c>
      <c r="C13" s="964">
        <v>495</v>
      </c>
      <c r="D13" s="961">
        <v>515.79</v>
      </c>
      <c r="E13" s="962">
        <f t="shared" si="0"/>
        <v>0.042</v>
      </c>
    </row>
    <row r="14" ht="15" customHeight="1" spans="1:5">
      <c r="A14" s="958">
        <v>10</v>
      </c>
      <c r="B14" s="963" t="s">
        <v>93</v>
      </c>
      <c r="C14" s="964">
        <v>953</v>
      </c>
      <c r="D14" s="961">
        <v>993.026</v>
      </c>
      <c r="E14" s="962">
        <f t="shared" si="0"/>
        <v>0.042</v>
      </c>
    </row>
    <row r="15" ht="15" customHeight="1" spans="1:5">
      <c r="A15" s="958">
        <v>11</v>
      </c>
      <c r="B15" s="963" t="s">
        <v>94</v>
      </c>
      <c r="C15" s="964">
        <v>26420</v>
      </c>
      <c r="D15" s="961">
        <v>27529.64</v>
      </c>
      <c r="E15" s="962">
        <f t="shared" si="0"/>
        <v>0.042</v>
      </c>
    </row>
    <row r="16" ht="15" customHeight="1" spans="1:5">
      <c r="A16" s="958">
        <v>12</v>
      </c>
      <c r="B16" s="963" t="s">
        <v>95</v>
      </c>
      <c r="C16" s="964">
        <v>1355</v>
      </c>
      <c r="D16" s="961">
        <v>1411.91</v>
      </c>
      <c r="E16" s="962">
        <f t="shared" si="0"/>
        <v>0.042</v>
      </c>
    </row>
    <row r="17" ht="15" customHeight="1" spans="1:5">
      <c r="A17" s="958">
        <v>13</v>
      </c>
      <c r="B17" s="963" t="s">
        <v>96</v>
      </c>
      <c r="C17" s="964">
        <v>383</v>
      </c>
      <c r="D17" s="961">
        <v>399.086</v>
      </c>
      <c r="E17" s="962">
        <f t="shared" si="0"/>
        <v>0.042</v>
      </c>
    </row>
    <row r="18" ht="15" customHeight="1" spans="1:5">
      <c r="A18" s="958">
        <v>14</v>
      </c>
      <c r="B18" s="963" t="s">
        <v>97</v>
      </c>
      <c r="C18" s="964">
        <v>11032</v>
      </c>
      <c r="D18" s="961">
        <v>11495.344</v>
      </c>
      <c r="E18" s="962">
        <f t="shared" si="0"/>
        <v>0.0419999999999998</v>
      </c>
    </row>
    <row r="19" ht="15" customHeight="1" spans="1:5">
      <c r="A19" s="958">
        <v>15</v>
      </c>
      <c r="B19" s="963" t="s">
        <v>98</v>
      </c>
      <c r="C19" s="964">
        <v>62</v>
      </c>
      <c r="D19" s="961">
        <v>64.604</v>
      </c>
      <c r="E19" s="962">
        <f t="shared" si="0"/>
        <v>0.042</v>
      </c>
    </row>
    <row r="20" ht="15" customHeight="1" spans="1:5">
      <c r="A20" s="958">
        <v>16</v>
      </c>
      <c r="B20" s="963" t="s">
        <v>99</v>
      </c>
      <c r="C20" s="965">
        <v>0</v>
      </c>
      <c r="D20" s="961">
        <v>0</v>
      </c>
      <c r="E20" s="962"/>
    </row>
    <row r="21" ht="15" customHeight="1" spans="1:5">
      <c r="A21" s="958">
        <v>17</v>
      </c>
      <c r="B21" s="966" t="s">
        <v>100</v>
      </c>
      <c r="C21" s="960">
        <f>SUM(C22:C29)-C23</f>
        <v>56270.7</v>
      </c>
      <c r="D21" s="961">
        <v>58634.0694</v>
      </c>
      <c r="E21" s="962">
        <f t="shared" ref="E21:E25" si="1">D21/C21-1</f>
        <v>0.042</v>
      </c>
    </row>
    <row r="22" ht="15" customHeight="1" spans="1:5">
      <c r="A22" s="958">
        <v>18</v>
      </c>
      <c r="B22" s="963" t="s">
        <v>101</v>
      </c>
      <c r="C22" s="964">
        <v>2397.64</v>
      </c>
      <c r="D22" s="961">
        <v>2498.34088</v>
      </c>
      <c r="E22" s="962">
        <f t="shared" si="1"/>
        <v>0.042</v>
      </c>
    </row>
    <row r="23" ht="15" customHeight="1" spans="1:5">
      <c r="A23" s="958">
        <v>19</v>
      </c>
      <c r="B23" s="963" t="s">
        <v>102</v>
      </c>
      <c r="C23" s="964">
        <v>1075.76</v>
      </c>
      <c r="D23" s="961">
        <v>1120.94192</v>
      </c>
      <c r="E23" s="962">
        <f t="shared" si="1"/>
        <v>0.042</v>
      </c>
    </row>
    <row r="24" ht="15" customHeight="1" spans="1:5">
      <c r="A24" s="958">
        <v>20</v>
      </c>
      <c r="B24" s="963" t="s">
        <v>103</v>
      </c>
      <c r="C24" s="964">
        <v>2761.28</v>
      </c>
      <c r="D24" s="961">
        <v>2877.25376</v>
      </c>
      <c r="E24" s="962">
        <f t="shared" si="1"/>
        <v>0.042</v>
      </c>
    </row>
    <row r="25" ht="15" customHeight="1" spans="1:5">
      <c r="A25" s="958">
        <v>21</v>
      </c>
      <c r="B25" s="963" t="s">
        <v>104</v>
      </c>
      <c r="C25" s="964">
        <v>11758.15</v>
      </c>
      <c r="D25" s="961">
        <v>12251.9923</v>
      </c>
      <c r="E25" s="962">
        <f t="shared" si="1"/>
        <v>0.042</v>
      </c>
    </row>
    <row r="26" ht="15" customHeight="1" spans="1:5">
      <c r="A26" s="958">
        <v>22</v>
      </c>
      <c r="B26" s="963" t="s">
        <v>105</v>
      </c>
      <c r="C26" s="964">
        <v>0</v>
      </c>
      <c r="D26" s="961">
        <v>0</v>
      </c>
      <c r="E26" s="962"/>
    </row>
    <row r="27" ht="15" customHeight="1" spans="1:5">
      <c r="A27" s="958">
        <v>23</v>
      </c>
      <c r="B27" s="963" t="s">
        <v>106</v>
      </c>
      <c r="C27" s="964">
        <f>34112.78+3078</f>
        <v>37190.78</v>
      </c>
      <c r="D27" s="961">
        <v>38752.79276</v>
      </c>
      <c r="E27" s="962">
        <f t="shared" ref="E27:E34" si="2">D27/C27-1</f>
        <v>0.042</v>
      </c>
    </row>
    <row r="28" ht="15" customHeight="1" spans="1:5">
      <c r="A28" s="958">
        <v>24</v>
      </c>
      <c r="B28" s="963" t="s">
        <v>107</v>
      </c>
      <c r="C28" s="964">
        <v>780</v>
      </c>
      <c r="D28" s="961">
        <v>812.76</v>
      </c>
      <c r="E28" s="962">
        <f t="shared" si="2"/>
        <v>0.042</v>
      </c>
    </row>
    <row r="29" ht="15" customHeight="1" spans="1:5">
      <c r="A29" s="958">
        <v>25</v>
      </c>
      <c r="B29" s="963" t="s">
        <v>108</v>
      </c>
      <c r="C29" s="964">
        <v>1382.85</v>
      </c>
      <c r="D29" s="961">
        <v>1440.9297</v>
      </c>
      <c r="E29" s="962">
        <f t="shared" si="2"/>
        <v>0.042</v>
      </c>
    </row>
    <row r="30" ht="15" customHeight="1" spans="1:5">
      <c r="A30" s="958">
        <v>26</v>
      </c>
      <c r="B30" s="967" t="s">
        <v>109</v>
      </c>
      <c r="C30" s="960">
        <f>SUM(C31:C35)</f>
        <v>18896.7880952381</v>
      </c>
      <c r="D30" s="961">
        <v>19690.4531952381</v>
      </c>
      <c r="E30" s="962">
        <f t="shared" si="2"/>
        <v>0.0420000000000003</v>
      </c>
    </row>
    <row r="31" ht="15" customHeight="1" spans="1:5">
      <c r="A31" s="958">
        <v>27</v>
      </c>
      <c r="B31" s="968" t="s">
        <v>110</v>
      </c>
      <c r="C31" s="960">
        <f>C7/0.375*0.5</f>
        <v>14054.6666666667</v>
      </c>
      <c r="D31" s="961">
        <v>14644.9626666667</v>
      </c>
      <c r="E31" s="962">
        <f t="shared" si="2"/>
        <v>0.0420000000000025</v>
      </c>
    </row>
    <row r="32" ht="15" customHeight="1" spans="1:5">
      <c r="A32" s="958">
        <v>28</v>
      </c>
      <c r="B32" s="968" t="s">
        <v>111</v>
      </c>
      <c r="C32" s="964">
        <v>93.55</v>
      </c>
      <c r="D32" s="961">
        <v>97.4791</v>
      </c>
      <c r="E32" s="962">
        <f t="shared" si="2"/>
        <v>0.042</v>
      </c>
    </row>
    <row r="33" ht="15" customHeight="1" spans="1:5">
      <c r="A33" s="958">
        <v>29</v>
      </c>
      <c r="B33" s="968" t="s">
        <v>112</v>
      </c>
      <c r="C33" s="960">
        <f>C8/0.28*0.6</f>
        <v>3212.14285714286</v>
      </c>
      <c r="D33" s="961">
        <v>3347.05285714286</v>
      </c>
      <c r="E33" s="962">
        <f t="shared" si="2"/>
        <v>0.0420000000000009</v>
      </c>
    </row>
    <row r="34" ht="15" customHeight="1" spans="1:5">
      <c r="A34" s="958">
        <v>30</v>
      </c>
      <c r="B34" s="968" t="s">
        <v>113</v>
      </c>
      <c r="C34" s="960">
        <f>C9/0.28*0.6</f>
        <v>1536.42857142857</v>
      </c>
      <c r="D34" s="961">
        <v>1600.95857142857</v>
      </c>
      <c r="E34" s="962">
        <f t="shared" si="2"/>
        <v>0.0419999999999991</v>
      </c>
    </row>
    <row r="35" ht="15" customHeight="1" spans="1:5">
      <c r="A35" s="958">
        <v>31</v>
      </c>
      <c r="B35" s="968" t="s">
        <v>114</v>
      </c>
      <c r="C35" s="960">
        <f>C20/0.375*0.5</f>
        <v>0</v>
      </c>
      <c r="D35" s="961">
        <v>0</v>
      </c>
      <c r="E35" s="962"/>
    </row>
    <row r="36" ht="15" customHeight="1" spans="1:5">
      <c r="A36" s="958">
        <v>32</v>
      </c>
      <c r="B36" s="967" t="s">
        <v>115</v>
      </c>
      <c r="C36" s="960">
        <f>SUM(C37:C43)</f>
        <v>5038.71428571429</v>
      </c>
      <c r="D36" s="961">
        <v>5250.34028571429</v>
      </c>
      <c r="E36" s="962">
        <f t="shared" ref="E36:E42" si="3">D36/C36-1</f>
        <v>0.0420000000000009</v>
      </c>
    </row>
    <row r="37" ht="15" customHeight="1" spans="1:5">
      <c r="A37" s="958">
        <v>33</v>
      </c>
      <c r="B37" s="968" t="s">
        <v>116</v>
      </c>
      <c r="C37" s="960">
        <f>(C7-C50)/0.1875*0.0625+C50/0.75*0.25</f>
        <v>3513.66666666667</v>
      </c>
      <c r="D37" s="961">
        <v>3661.24066666667</v>
      </c>
      <c r="E37" s="962">
        <f t="shared" si="3"/>
        <v>0.0420000000000011</v>
      </c>
    </row>
    <row r="38" ht="15" customHeight="1" spans="1:5">
      <c r="A38" s="958">
        <v>34</v>
      </c>
      <c r="B38" s="968" t="s">
        <v>117</v>
      </c>
      <c r="C38" s="960">
        <f>C8/0.28*0.12</f>
        <v>642.428571428571</v>
      </c>
      <c r="D38" s="961">
        <v>669.410571428571</v>
      </c>
      <c r="E38" s="962">
        <f t="shared" si="3"/>
        <v>0.0419999999999991</v>
      </c>
    </row>
    <row r="39" ht="15" customHeight="1" spans="1:5">
      <c r="A39" s="958">
        <v>35</v>
      </c>
      <c r="B39" s="968" t="s">
        <v>118</v>
      </c>
      <c r="C39" s="960">
        <f>C9/0.28*0.12</f>
        <v>307.285714285714</v>
      </c>
      <c r="D39" s="961">
        <v>320.191714285714</v>
      </c>
      <c r="E39" s="962">
        <f t="shared" si="3"/>
        <v>0.0419999999999994</v>
      </c>
    </row>
    <row r="40" ht="15" customHeight="1" spans="1:5">
      <c r="A40" s="958">
        <v>36</v>
      </c>
      <c r="B40" s="968" t="s">
        <v>119</v>
      </c>
      <c r="C40" s="960">
        <f>C10/0.75*0.25</f>
        <v>140.333333333333</v>
      </c>
      <c r="D40" s="961">
        <v>146.227333333333</v>
      </c>
      <c r="E40" s="962">
        <f t="shared" si="3"/>
        <v>0.0419999999999976</v>
      </c>
    </row>
    <row r="41" ht="15" customHeight="1" spans="1:5">
      <c r="A41" s="958">
        <v>37</v>
      </c>
      <c r="B41" s="968" t="s">
        <v>120</v>
      </c>
      <c r="C41" s="960">
        <f>C14/0.7*0.3</f>
        <v>408.428571428571</v>
      </c>
      <c r="D41" s="961">
        <v>425.582571428571</v>
      </c>
      <c r="E41" s="962">
        <f t="shared" si="3"/>
        <v>0.0419999999999989</v>
      </c>
    </row>
    <row r="42" ht="15" customHeight="1" spans="1:5">
      <c r="A42" s="958">
        <v>38</v>
      </c>
      <c r="B42" s="968" t="s">
        <v>121</v>
      </c>
      <c r="C42" s="960">
        <f>C19/0.7*0.3</f>
        <v>26.5714285714286</v>
      </c>
      <c r="D42" s="961">
        <v>27.6874285714286</v>
      </c>
      <c r="E42" s="962">
        <f t="shared" si="3"/>
        <v>0.0420000000000011</v>
      </c>
    </row>
    <row r="43" ht="15" customHeight="1" spans="1:5">
      <c r="A43" s="958">
        <v>39</v>
      </c>
      <c r="B43" s="968" t="s">
        <v>122</v>
      </c>
      <c r="C43" s="960">
        <f>C20/0.375*0.125</f>
        <v>0</v>
      </c>
      <c r="D43" s="961">
        <v>0</v>
      </c>
      <c r="E43" s="962"/>
    </row>
    <row r="44" ht="15" customHeight="1" spans="1:5">
      <c r="A44" s="958">
        <v>40</v>
      </c>
      <c r="B44" s="967" t="s">
        <v>123</v>
      </c>
      <c r="C44" s="960">
        <f>C5+C30+C36</f>
        <v>137369.202380952</v>
      </c>
      <c r="D44" s="961">
        <v>143138.708880952</v>
      </c>
      <c r="E44" s="962">
        <f t="shared" ref="E44:E47" si="4">D44/C44-1</f>
        <v>0.0419999999999972</v>
      </c>
    </row>
    <row r="45" ht="15" customHeight="1" spans="1:5">
      <c r="A45" s="958">
        <v>41</v>
      </c>
      <c r="B45" s="967" t="s">
        <v>124</v>
      </c>
      <c r="C45" s="964"/>
      <c r="D45" s="961">
        <v>0</v>
      </c>
      <c r="E45" s="962"/>
    </row>
    <row r="46" ht="15" customHeight="1" spans="1:5">
      <c r="A46" s="958">
        <v>42</v>
      </c>
      <c r="B46" s="969" t="s">
        <v>125</v>
      </c>
      <c r="C46" s="960">
        <f>C61+C51+C53+C54+C23+C50+C57+C55+C56+C58+C59+C60+C52</f>
        <v>111998.412380952</v>
      </c>
      <c r="D46" s="961">
        <v>116702.345700952</v>
      </c>
      <c r="E46" s="962">
        <f t="shared" si="4"/>
        <v>0.0419999999999965</v>
      </c>
    </row>
    <row r="47" ht="15" customHeight="1" spans="1:5">
      <c r="A47" s="958">
        <v>43</v>
      </c>
      <c r="B47" s="969" t="s">
        <v>126</v>
      </c>
      <c r="C47" s="960">
        <f>C21-C23-SUM(C50:C60)</f>
        <v>25370.79</v>
      </c>
      <c r="D47" s="961">
        <v>26436.36318</v>
      </c>
      <c r="E47" s="962">
        <f t="shared" si="4"/>
        <v>0.0420000000000003</v>
      </c>
    </row>
    <row r="48" ht="15" customHeight="1" spans="1:5">
      <c r="A48" s="958">
        <v>44</v>
      </c>
      <c r="B48" s="967" t="s">
        <v>127</v>
      </c>
      <c r="C48" s="964"/>
      <c r="D48" s="961">
        <v>0</v>
      </c>
      <c r="E48" s="962"/>
    </row>
    <row r="49" ht="15" customHeight="1" spans="1:5">
      <c r="A49" s="958">
        <v>45</v>
      </c>
      <c r="B49" s="969" t="s">
        <v>128</v>
      </c>
      <c r="C49" s="960">
        <f>C6+C23+C51+C53+C54+C50+C59+C55+C56+C57+C58+C60+C52</f>
        <v>88062.91</v>
      </c>
      <c r="D49" s="961">
        <v>91761.55222</v>
      </c>
      <c r="E49" s="962">
        <f t="shared" ref="E49:E51" si="5">D49/C49-1</f>
        <v>0.042</v>
      </c>
    </row>
    <row r="50" ht="15" customHeight="1" spans="1:5">
      <c r="A50" s="958">
        <v>46</v>
      </c>
      <c r="B50" s="969" t="s">
        <v>129</v>
      </c>
      <c r="C50" s="964">
        <v>58.49</v>
      </c>
      <c r="D50" s="961">
        <v>60.94658</v>
      </c>
      <c r="E50" s="962">
        <f t="shared" si="5"/>
        <v>0.0419999999999998</v>
      </c>
    </row>
    <row r="51" ht="15" customHeight="1" spans="1:5">
      <c r="A51" s="958">
        <v>47</v>
      </c>
      <c r="B51" s="969" t="s">
        <v>130</v>
      </c>
      <c r="C51" s="964">
        <v>340.82</v>
      </c>
      <c r="D51" s="961">
        <v>355.13444</v>
      </c>
      <c r="E51" s="962">
        <f t="shared" si="5"/>
        <v>0.042</v>
      </c>
    </row>
    <row r="52" ht="15" customHeight="1" spans="1:5">
      <c r="A52" s="958">
        <v>48</v>
      </c>
      <c r="B52" s="969" t="s">
        <v>131</v>
      </c>
      <c r="C52" s="964">
        <v>618.28</v>
      </c>
      <c r="D52" s="961">
        <v>644.24776</v>
      </c>
      <c r="E52" s="962"/>
    </row>
    <row r="53" ht="15" customHeight="1" spans="1:5">
      <c r="A53" s="958">
        <v>49</v>
      </c>
      <c r="B53" s="969" t="s">
        <v>132</v>
      </c>
      <c r="C53" s="964">
        <v>358.16</v>
      </c>
      <c r="D53" s="961">
        <v>373.20272</v>
      </c>
      <c r="E53" s="962">
        <f t="shared" ref="E53:E55" si="6">D53/C53-1</f>
        <v>0.0419999999999998</v>
      </c>
    </row>
    <row r="54" ht="15" customHeight="1" spans="1:5">
      <c r="A54" s="958">
        <v>50</v>
      </c>
      <c r="B54" s="969" t="s">
        <v>133</v>
      </c>
      <c r="C54" s="964">
        <v>339.32</v>
      </c>
      <c r="D54" s="961">
        <v>353.57144</v>
      </c>
      <c r="E54" s="962">
        <f t="shared" si="6"/>
        <v>0.042</v>
      </c>
    </row>
    <row r="55" ht="15" customHeight="1" spans="1:5">
      <c r="A55" s="958">
        <v>51</v>
      </c>
      <c r="B55" s="969" t="s">
        <v>134</v>
      </c>
      <c r="C55" s="964">
        <v>242.11</v>
      </c>
      <c r="D55" s="961">
        <v>252.27862</v>
      </c>
      <c r="E55" s="962">
        <f t="shared" si="6"/>
        <v>0.0419999999999998</v>
      </c>
    </row>
    <row r="56" ht="15" customHeight="1" spans="1:5">
      <c r="A56" s="958">
        <v>52</v>
      </c>
      <c r="B56" s="969" t="s">
        <v>135</v>
      </c>
      <c r="C56" s="964">
        <v>22736.04</v>
      </c>
      <c r="D56" s="961">
        <v>23690.95368</v>
      </c>
      <c r="E56" s="962"/>
    </row>
    <row r="57" ht="15" customHeight="1" spans="1:5">
      <c r="A57" s="958">
        <v>53</v>
      </c>
      <c r="B57" s="970" t="s">
        <v>136</v>
      </c>
      <c r="C57" s="964"/>
      <c r="D57" s="961">
        <v>0</v>
      </c>
      <c r="E57" s="962"/>
    </row>
    <row r="58" ht="15" customHeight="1" spans="1:5">
      <c r="A58" s="958">
        <v>54</v>
      </c>
      <c r="B58" s="971" t="s">
        <v>137</v>
      </c>
      <c r="C58" s="964"/>
      <c r="D58" s="961">
        <v>0</v>
      </c>
      <c r="E58" s="962"/>
    </row>
    <row r="59" ht="15" customHeight="1" spans="1:5">
      <c r="A59" s="958">
        <v>55</v>
      </c>
      <c r="B59" s="969" t="s">
        <v>138</v>
      </c>
      <c r="C59" s="964">
        <v>5130.93</v>
      </c>
      <c r="D59" s="961">
        <v>5346.42906</v>
      </c>
      <c r="E59" s="962"/>
    </row>
    <row r="60" ht="15" customHeight="1" spans="1:5">
      <c r="A60" s="958">
        <v>56</v>
      </c>
      <c r="B60" s="972" t="s">
        <v>139</v>
      </c>
      <c r="C60" s="964">
        <v>0</v>
      </c>
      <c r="D60" s="961">
        <v>0</v>
      </c>
      <c r="E60" s="962"/>
    </row>
    <row r="61" ht="15" customHeight="1" spans="1:5">
      <c r="A61" s="958">
        <v>57</v>
      </c>
      <c r="B61" s="967" t="s">
        <v>140</v>
      </c>
      <c r="C61" s="964">
        <f>C6+C30+C36</f>
        <v>81098.5023809524</v>
      </c>
      <c r="D61" s="961">
        <v>84504.6394809524</v>
      </c>
      <c r="E61" s="962">
        <f>D61/C61-1</f>
        <v>0.0420000000000003</v>
      </c>
    </row>
    <row r="62" ht="15" customHeight="1" spans="1:5">
      <c r="A62" s="958">
        <v>58</v>
      </c>
      <c r="B62" s="967" t="s">
        <v>141</v>
      </c>
      <c r="C62" s="962">
        <f>C61/C44</f>
        <v>0.590368881636584</v>
      </c>
      <c r="D62" s="962">
        <f>D61/D44</f>
        <v>0.590368881636585</v>
      </c>
      <c r="E62" s="962">
        <f>D62/C62-1</f>
        <v>3.10862446895044e-15</v>
      </c>
    </row>
    <row r="63" spans="1:5">
      <c r="D63" s="973"/>
    </row>
  </sheetData>
  <mergeCells count="3">
    <mergeCell ref="A1:C1"/>
    <mergeCell ref="A2:E2"/>
    <mergeCell ref="A3:D3"/>
  </mergeCells>
  <pageMargins left="0.751388888888889" right="0.751388888888889" top="1" bottom="1" header="0.5" footer="0.629861111111111"/>
  <pageSetup paperSize="9" scale="89" fitToHeight="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F13" sqref="F13"/>
    </sheetView>
  </sheetViews>
  <sheetFormatPr defaultColWidth="10.2857142857143" defaultRowHeight="13.5" outlineLevelCol="7"/>
  <cols>
    <col min="1" max="4" width="6.28571428571429" style="127" customWidth="1"/>
    <col min="5" max="5" width="29.1428571428571" style="127" customWidth="1"/>
    <col min="6" max="8" width="12.2857142857143" style="127" customWidth="1"/>
    <col min="9" max="16384" width="10.2857142857143" style="127"/>
  </cols>
  <sheetData>
    <row r="1" spans="1:8">
      <c r="A1" s="857" t="s">
        <v>142</v>
      </c>
    </row>
    <row r="2" ht="38.25" customHeight="1" spans="1:8">
      <c r="A2" s="872" t="s">
        <v>143</v>
      </c>
      <c r="B2" s="872"/>
      <c r="C2" s="872"/>
      <c r="D2" s="872"/>
      <c r="E2" s="872"/>
      <c r="F2" s="872"/>
      <c r="G2" s="872"/>
      <c r="H2" s="872"/>
    </row>
    <row r="3" ht="23.25" customHeight="1" spans="1:8">
      <c r="A3" s="945" t="s">
        <v>144</v>
      </c>
      <c r="B3" s="945"/>
      <c r="C3" s="945"/>
      <c r="D3" s="945"/>
      <c r="E3" s="946"/>
      <c r="F3" s="946"/>
      <c r="G3" s="945"/>
      <c r="H3" s="947" t="s">
        <v>145</v>
      </c>
    </row>
    <row r="4" ht="25.5" customHeight="1" spans="1:8">
      <c r="A4" s="136" t="s">
        <v>146</v>
      </c>
      <c r="B4" s="136"/>
      <c r="C4" s="136"/>
      <c r="D4" s="136"/>
      <c r="E4" s="136" t="s">
        <v>147</v>
      </c>
      <c r="F4" s="136" t="s">
        <v>148</v>
      </c>
      <c r="G4" s="136" t="s">
        <v>82</v>
      </c>
      <c r="H4" s="136" t="s">
        <v>149</v>
      </c>
    </row>
    <row r="5" ht="25.5" customHeight="1" spans="1:8">
      <c r="A5" s="136" t="s">
        <v>150</v>
      </c>
      <c r="B5" s="136" t="s">
        <v>151</v>
      </c>
      <c r="C5" s="136" t="s">
        <v>152</v>
      </c>
      <c r="D5" s="136" t="s">
        <v>153</v>
      </c>
      <c r="E5" s="136"/>
      <c r="F5" s="136"/>
      <c r="G5" s="136"/>
      <c r="H5" s="136"/>
    </row>
    <row r="6" ht="21.75" customHeight="1" spans="1:8">
      <c r="A6" s="133">
        <v>105</v>
      </c>
      <c r="B6" s="133"/>
      <c r="C6" s="133"/>
      <c r="D6" s="133"/>
      <c r="E6" s="133" t="s">
        <v>154</v>
      </c>
      <c r="F6" s="133">
        <v>20000</v>
      </c>
      <c r="G6" s="133">
        <v>20000</v>
      </c>
      <c r="H6" s="136"/>
    </row>
    <row r="7" ht="21.75" customHeight="1" spans="1:8">
      <c r="A7" s="136"/>
      <c r="B7" s="137" t="s">
        <v>155</v>
      </c>
      <c r="C7" s="136"/>
      <c r="D7" s="136"/>
      <c r="E7" s="138" t="s">
        <v>156</v>
      </c>
      <c r="F7" s="136">
        <v>20000</v>
      </c>
      <c r="G7" s="136">
        <v>20000</v>
      </c>
      <c r="H7" s="136"/>
    </row>
    <row r="8" ht="21.75" customHeight="1" spans="1:8">
      <c r="A8" s="136"/>
      <c r="B8" s="137"/>
      <c r="C8" s="137" t="s">
        <v>157</v>
      </c>
      <c r="D8" s="137"/>
      <c r="E8" s="138" t="s">
        <v>158</v>
      </c>
      <c r="F8" s="136">
        <v>20000</v>
      </c>
      <c r="G8" s="136">
        <v>20000</v>
      </c>
      <c r="H8" s="138"/>
    </row>
    <row r="9" ht="21.75" customHeight="1" spans="1:8">
      <c r="A9" s="136"/>
      <c r="B9" s="137"/>
      <c r="C9" s="137"/>
      <c r="D9" s="137" t="s">
        <v>157</v>
      </c>
      <c r="E9" s="138" t="s">
        <v>159</v>
      </c>
      <c r="F9" s="136">
        <v>20000</v>
      </c>
      <c r="G9" s="136">
        <v>20000</v>
      </c>
      <c r="H9" s="138"/>
    </row>
    <row r="10" ht="21.75" customHeight="1" spans="1:8">
      <c r="A10" s="136"/>
      <c r="B10" s="137"/>
      <c r="C10" s="137"/>
      <c r="D10" s="137" t="s">
        <v>160</v>
      </c>
      <c r="E10" s="138" t="s">
        <v>161</v>
      </c>
      <c r="F10" s="136"/>
      <c r="G10" s="136"/>
      <c r="H10" s="138"/>
    </row>
    <row r="11" ht="21.75" customHeight="1" spans="1:8">
      <c r="A11" s="136"/>
      <c r="B11" s="137"/>
      <c r="C11" s="137"/>
      <c r="D11" s="137" t="s">
        <v>162</v>
      </c>
      <c r="E11" s="138" t="s">
        <v>163</v>
      </c>
      <c r="F11" s="136"/>
      <c r="G11" s="136"/>
      <c r="H11" s="138"/>
    </row>
    <row r="12" ht="21.75" customHeight="1" spans="1:8">
      <c r="A12" s="136"/>
      <c r="B12" s="137"/>
      <c r="C12" s="137"/>
      <c r="D12" s="137" t="s">
        <v>155</v>
      </c>
      <c r="E12" s="138" t="s">
        <v>164</v>
      </c>
      <c r="F12" s="136"/>
      <c r="G12" s="136"/>
      <c r="H12" s="138"/>
    </row>
    <row r="13" ht="21.75" customHeight="1" spans="1:8">
      <c r="A13" s="136"/>
      <c r="B13" s="137"/>
      <c r="C13" s="137"/>
      <c r="D13" s="137"/>
      <c r="E13" s="138"/>
      <c r="F13" s="136"/>
      <c r="G13" s="136"/>
      <c r="H13" s="138"/>
    </row>
    <row r="14" ht="21.75" customHeight="1" spans="1:8">
      <c r="A14" s="136"/>
      <c r="B14" s="136"/>
      <c r="C14" s="137"/>
      <c r="D14" s="137"/>
      <c r="E14" s="138"/>
      <c r="F14" s="136"/>
      <c r="G14" s="136"/>
      <c r="H14" s="138"/>
    </row>
    <row r="15" ht="21.75" customHeight="1" spans="1:8">
      <c r="A15" s="133"/>
      <c r="B15" s="133"/>
      <c r="C15" s="140"/>
      <c r="D15" s="140"/>
      <c r="E15" s="133" t="s">
        <v>165</v>
      </c>
      <c r="F15" s="133">
        <v>20000</v>
      </c>
      <c r="G15" s="133">
        <v>20000</v>
      </c>
      <c r="H15" s="133"/>
    </row>
  </sheetData>
  <mergeCells count="7">
    <mergeCell ref="A2:H2"/>
    <mergeCell ref="E3:F3"/>
    <mergeCell ref="A4:D4"/>
    <mergeCell ref="E4:E5"/>
    <mergeCell ref="F4:F5"/>
    <mergeCell ref="G4:G5"/>
    <mergeCell ref="H4:H5"/>
  </mergeCells>
  <pageMargins left="0.751388888888889" right="0.751388888888889" top="1" bottom="1" header="0.5" footer="0.5"/>
  <pageSetup paperSize="9" scale="96" firstPageNumber="5" orientation="portrait"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7"/>
  <sheetViews>
    <sheetView topLeftCell="A42" workbookViewId="0">
      <selection activeCell="D55" sqref="D55"/>
    </sheetView>
  </sheetViews>
  <sheetFormatPr defaultColWidth="9.14285714285714" defaultRowHeight="13.5" outlineLevelCol="7"/>
  <cols>
    <col min="1" max="1" width="26.2857142857143" style="167" customWidth="1"/>
    <col min="2" max="2" width="10.8571428571429" style="167" customWidth="1"/>
    <col min="3" max="3" width="10.8571428571429" style="738" customWidth="1"/>
    <col min="4" max="4" width="16.5714285714286" style="167" customWidth="1"/>
    <col min="5" max="5" width="12" style="163" customWidth="1"/>
    <col min="6" max="6" width="10.2857142857143" style="163" customWidth="1"/>
    <col min="7" max="7" width="12.8571428571429"/>
    <col min="10" max="10" width="11.7142857142857"/>
  </cols>
  <sheetData>
    <row r="1" spans="1:6">
      <c r="A1" s="857" t="s">
        <v>166</v>
      </c>
    </row>
    <row r="2" ht="25.5" spans="1:6">
      <c r="A2" s="896" t="s">
        <v>167</v>
      </c>
      <c r="B2" s="896"/>
      <c r="C2" s="896"/>
      <c r="D2" s="896"/>
      <c r="E2" s="896"/>
      <c r="F2" s="896"/>
    </row>
    <row r="3" ht="17.1" customHeight="1" spans="1:6">
      <c r="A3" s="897" t="s">
        <v>78</v>
      </c>
      <c r="B3" s="898"/>
      <c r="C3" s="899"/>
      <c r="D3" s="900"/>
      <c r="E3" s="901"/>
      <c r="F3" s="901" t="s">
        <v>145</v>
      </c>
    </row>
    <row r="4" ht="17.1" customHeight="1" spans="1:6">
      <c r="A4" s="902" t="s">
        <v>168</v>
      </c>
      <c r="B4" s="903"/>
      <c r="C4" s="904"/>
      <c r="D4" s="902" t="s">
        <v>169</v>
      </c>
      <c r="E4" s="902"/>
      <c r="F4" s="902"/>
    </row>
    <row r="5" ht="17.1" customHeight="1" spans="1:6">
      <c r="A5" s="905" t="s">
        <v>170</v>
      </c>
      <c r="B5" s="906" t="s">
        <v>171</v>
      </c>
      <c r="C5" s="907" t="s">
        <v>172</v>
      </c>
      <c r="D5" s="905" t="s">
        <v>170</v>
      </c>
      <c r="E5" s="905" t="s">
        <v>171</v>
      </c>
      <c r="F5" s="905" t="s">
        <v>172</v>
      </c>
    </row>
    <row r="6" ht="17.1" customHeight="1" spans="1:6">
      <c r="A6" s="908" t="s">
        <v>173</v>
      </c>
      <c r="B6" s="909">
        <v>114493</v>
      </c>
      <c r="C6" s="910">
        <v>118198</v>
      </c>
      <c r="D6" s="908" t="s">
        <v>174</v>
      </c>
      <c r="E6" s="911">
        <v>587247</v>
      </c>
      <c r="F6" s="912">
        <f>F7+F8+F9+F10+F54</f>
        <v>556156</v>
      </c>
    </row>
    <row r="7" ht="17.1" customHeight="1" spans="1:6">
      <c r="A7" s="908" t="s">
        <v>175</v>
      </c>
      <c r="B7" s="913">
        <v>449453</v>
      </c>
      <c r="C7" s="914">
        <f>C8+C14+C51</f>
        <v>437360</v>
      </c>
      <c r="D7" s="915" t="s">
        <v>176</v>
      </c>
      <c r="E7" s="916">
        <v>177574</v>
      </c>
      <c r="F7" s="916">
        <v>189630</v>
      </c>
    </row>
    <row r="8" ht="17.1" customHeight="1" spans="1:6">
      <c r="A8" s="908" t="s">
        <v>177</v>
      </c>
      <c r="B8" s="913">
        <v>7524</v>
      </c>
      <c r="C8" s="914">
        <f>SUM(C9:C13)</f>
        <v>7524</v>
      </c>
      <c r="D8" s="915" t="s">
        <v>178</v>
      </c>
      <c r="E8" s="916">
        <v>9967</v>
      </c>
      <c r="F8" s="916">
        <v>10094</v>
      </c>
    </row>
    <row r="9" ht="17.1" customHeight="1" spans="1:6">
      <c r="A9" s="915" t="s">
        <v>179</v>
      </c>
      <c r="B9" s="912">
        <v>4493</v>
      </c>
      <c r="C9" s="912">
        <v>4493</v>
      </c>
      <c r="D9" s="915" t="s">
        <v>180</v>
      </c>
      <c r="E9" s="916">
        <v>159761</v>
      </c>
      <c r="F9" s="917">
        <v>217743</v>
      </c>
    </row>
    <row r="10" ht="17.1" customHeight="1" spans="1:6">
      <c r="A10" s="915" t="s">
        <v>181</v>
      </c>
      <c r="B10" s="912">
        <v>24</v>
      </c>
      <c r="C10" s="912">
        <v>24</v>
      </c>
      <c r="D10" s="915" t="s">
        <v>182</v>
      </c>
      <c r="E10" s="916">
        <v>227945</v>
      </c>
      <c r="F10" s="916">
        <v>124989</v>
      </c>
    </row>
    <row r="11" ht="17.1" customHeight="1" spans="1:6">
      <c r="A11" s="915" t="s">
        <v>183</v>
      </c>
      <c r="B11" s="912">
        <v>191</v>
      </c>
      <c r="C11" s="912">
        <v>191</v>
      </c>
      <c r="D11" s="915" t="s">
        <v>184</v>
      </c>
      <c r="E11" s="916">
        <v>6699</v>
      </c>
      <c r="F11" s="916">
        <v>9602</v>
      </c>
    </row>
    <row r="12" ht="24" spans="1:6">
      <c r="A12" s="915" t="s">
        <v>185</v>
      </c>
      <c r="B12" s="912">
        <v>1378</v>
      </c>
      <c r="C12" s="912">
        <v>1378</v>
      </c>
      <c r="D12" s="915" t="s">
        <v>186</v>
      </c>
      <c r="E12" s="916">
        <v>6699</v>
      </c>
      <c r="F12" s="916">
        <v>9602</v>
      </c>
    </row>
    <row r="13" ht="15" customHeight="1" spans="1:6">
      <c r="A13" s="915" t="s">
        <v>187</v>
      </c>
      <c r="B13" s="912">
        <v>1438</v>
      </c>
      <c r="C13" s="912">
        <v>1438</v>
      </c>
      <c r="D13" s="915" t="s">
        <v>188</v>
      </c>
      <c r="E13" s="916">
        <v>6699</v>
      </c>
      <c r="F13" s="916">
        <v>9602</v>
      </c>
    </row>
    <row r="14" ht="15" customHeight="1" spans="1:6">
      <c r="A14" s="908" t="s">
        <v>189</v>
      </c>
      <c r="B14" s="913">
        <v>401603</v>
      </c>
      <c r="C14" s="914">
        <f>SUM(C15:C50)</f>
        <v>399386</v>
      </c>
      <c r="D14" s="915" t="s">
        <v>190</v>
      </c>
      <c r="E14" s="916"/>
      <c r="F14" s="916"/>
    </row>
    <row r="15" ht="15" customHeight="1" spans="1:6">
      <c r="A15" s="915" t="s">
        <v>191</v>
      </c>
      <c r="B15" s="912"/>
      <c r="C15" s="912"/>
      <c r="D15" s="918"/>
      <c r="E15" s="919"/>
      <c r="F15" s="919"/>
    </row>
    <row r="16" ht="15" customHeight="1" spans="1:6">
      <c r="A16" s="915" t="s">
        <v>192</v>
      </c>
      <c r="B16" s="920">
        <v>118979</v>
      </c>
      <c r="C16" s="920">
        <v>117445</v>
      </c>
      <c r="D16" s="918"/>
      <c r="E16" s="919"/>
      <c r="F16" s="919"/>
    </row>
    <row r="17" ht="27" customHeight="1" spans="1:6">
      <c r="A17" s="915" t="s">
        <v>193</v>
      </c>
      <c r="B17" s="920">
        <v>41275</v>
      </c>
      <c r="C17" s="920">
        <v>43877</v>
      </c>
      <c r="D17" s="908"/>
      <c r="E17" s="921"/>
      <c r="F17" s="922"/>
    </row>
    <row r="18" ht="15" customHeight="1" spans="1:6">
      <c r="A18" s="915" t="s">
        <v>194</v>
      </c>
      <c r="B18" s="920">
        <v>13318</v>
      </c>
      <c r="C18" s="920">
        <v>9162</v>
      </c>
      <c r="D18" s="923"/>
      <c r="E18" s="921"/>
      <c r="F18" s="922"/>
    </row>
    <row r="19" ht="27" customHeight="1" spans="1:6">
      <c r="A19" s="915" t="s">
        <v>195</v>
      </c>
      <c r="B19" s="920">
        <v>853</v>
      </c>
      <c r="C19" s="920">
        <v>851</v>
      </c>
      <c r="D19" s="924"/>
      <c r="E19" s="921"/>
      <c r="F19" s="922"/>
    </row>
    <row r="20" ht="26" customHeight="1" spans="1:6">
      <c r="A20" s="915" t="s">
        <v>196</v>
      </c>
      <c r="B20" s="920">
        <v>545</v>
      </c>
      <c r="C20" s="920">
        <v>545</v>
      </c>
      <c r="D20" s="924"/>
      <c r="E20" s="921"/>
      <c r="F20" s="922"/>
    </row>
    <row r="21" ht="24" customHeight="1" spans="1:6">
      <c r="A21" s="925" t="s">
        <v>197</v>
      </c>
      <c r="B21" s="926">
        <v>3058</v>
      </c>
      <c r="C21" s="926">
        <v>3058</v>
      </c>
      <c r="D21" s="924"/>
      <c r="E21" s="927"/>
      <c r="F21" s="922"/>
    </row>
    <row r="22" ht="24" customHeight="1" spans="1:6">
      <c r="A22" s="925" t="s">
        <v>198</v>
      </c>
      <c r="B22" s="926">
        <v>401</v>
      </c>
      <c r="C22" s="926">
        <v>401</v>
      </c>
      <c r="D22" s="924"/>
      <c r="E22" s="921"/>
      <c r="F22" s="922"/>
    </row>
    <row r="23" ht="15" customHeight="1" spans="1:6">
      <c r="A23" s="925" t="s">
        <v>199</v>
      </c>
      <c r="B23" s="926"/>
      <c r="C23" s="926"/>
      <c r="D23" s="924"/>
      <c r="E23" s="921"/>
      <c r="F23" s="922"/>
    </row>
    <row r="24" ht="18" customHeight="1" spans="1:6">
      <c r="A24" s="925" t="s">
        <v>200</v>
      </c>
      <c r="B24" s="926">
        <v>3082</v>
      </c>
      <c r="C24" s="926">
        <v>3192</v>
      </c>
      <c r="D24" s="924"/>
      <c r="E24" s="921"/>
      <c r="F24" s="922"/>
    </row>
    <row r="25" ht="24" spans="1:6">
      <c r="A25" s="915" t="s">
        <v>201</v>
      </c>
      <c r="B25" s="920"/>
      <c r="C25" s="920"/>
      <c r="D25" s="924"/>
      <c r="E25" s="921"/>
      <c r="F25" s="922"/>
    </row>
    <row r="26" ht="24" spans="1:6">
      <c r="A26" s="928" t="s">
        <v>202</v>
      </c>
      <c r="B26" s="920"/>
      <c r="C26" s="920"/>
      <c r="D26" s="924"/>
      <c r="E26" s="921"/>
      <c r="F26" s="922"/>
    </row>
    <row r="27" ht="12.75" spans="1:6">
      <c r="A27" s="928" t="s">
        <v>203</v>
      </c>
      <c r="B27" s="920"/>
      <c r="C27" s="920"/>
      <c r="D27" s="924"/>
      <c r="E27" s="921"/>
      <c r="F27" s="922"/>
    </row>
    <row r="28" ht="24" spans="1:6">
      <c r="A28" s="928" t="s">
        <v>204</v>
      </c>
      <c r="B28" s="920"/>
      <c r="C28" s="920"/>
      <c r="D28" s="924"/>
      <c r="E28" s="921"/>
      <c r="F28" s="922"/>
    </row>
    <row r="29" ht="24" spans="1:6">
      <c r="A29" s="928" t="s">
        <v>205</v>
      </c>
      <c r="B29" s="920"/>
      <c r="C29" s="920"/>
      <c r="D29" s="924"/>
      <c r="E29" s="921"/>
      <c r="F29" s="922"/>
    </row>
    <row r="30" ht="24" spans="1:6">
      <c r="A30" s="928" t="s">
        <v>206</v>
      </c>
      <c r="B30" s="920"/>
      <c r="C30" s="920"/>
      <c r="D30" s="924"/>
      <c r="E30" s="921"/>
      <c r="F30" s="922"/>
    </row>
    <row r="31" ht="24" spans="1:6">
      <c r="A31" s="929" t="s">
        <v>207</v>
      </c>
      <c r="B31" s="920">
        <v>5771</v>
      </c>
      <c r="C31" s="920">
        <v>5055</v>
      </c>
      <c r="D31" s="924"/>
      <c r="E31" s="921"/>
      <c r="F31" s="922"/>
    </row>
    <row r="32" ht="24" spans="1:6">
      <c r="A32" s="929" t="s">
        <v>208</v>
      </c>
      <c r="B32" s="920">
        <v>10017</v>
      </c>
      <c r="C32" s="920">
        <v>9471</v>
      </c>
      <c r="D32" s="924"/>
      <c r="E32" s="921"/>
      <c r="F32" s="922"/>
    </row>
    <row r="33" ht="15" customHeight="1" spans="1:6">
      <c r="A33" s="930" t="s">
        <v>209</v>
      </c>
      <c r="B33" s="920">
        <v>18245</v>
      </c>
      <c r="C33" s="920">
        <v>15632</v>
      </c>
      <c r="D33" s="924"/>
      <c r="E33" s="921"/>
      <c r="F33" s="922"/>
    </row>
    <row r="34" ht="15" customHeight="1" spans="1:6">
      <c r="A34" s="930" t="s">
        <v>210</v>
      </c>
      <c r="B34" s="920">
        <v>3517</v>
      </c>
      <c r="C34" s="920">
        <v>8148</v>
      </c>
      <c r="D34" s="924"/>
      <c r="E34" s="921"/>
      <c r="F34" s="922"/>
    </row>
    <row r="35" ht="15" customHeight="1" spans="1:6">
      <c r="A35" s="930" t="s">
        <v>211</v>
      </c>
      <c r="B35" s="926"/>
      <c r="C35" s="926"/>
      <c r="D35" s="924"/>
      <c r="E35" s="921"/>
      <c r="F35" s="922"/>
    </row>
    <row r="36" ht="15" customHeight="1" spans="1:6">
      <c r="A36" s="930" t="s">
        <v>212</v>
      </c>
      <c r="B36" s="926">
        <v>22678</v>
      </c>
      <c r="C36" s="926">
        <v>19971</v>
      </c>
      <c r="D36" s="924"/>
      <c r="E36" s="921"/>
      <c r="F36" s="922"/>
    </row>
    <row r="37" ht="24" spans="1:6">
      <c r="A37" s="915" t="s">
        <v>213</v>
      </c>
      <c r="B37" s="926">
        <v>1695</v>
      </c>
      <c r="C37" s="926">
        <v>1756</v>
      </c>
      <c r="D37" s="924"/>
      <c r="E37" s="921"/>
      <c r="F37" s="922"/>
    </row>
    <row r="38" ht="24" spans="1:6">
      <c r="A38" s="931" t="s">
        <v>214</v>
      </c>
      <c r="B38" s="926">
        <v>40417</v>
      </c>
      <c r="C38" s="926">
        <v>32329</v>
      </c>
      <c r="D38" s="924"/>
      <c r="E38" s="921"/>
      <c r="F38" s="922"/>
    </row>
    <row r="39" ht="24" spans="1:6">
      <c r="A39" s="931" t="s">
        <v>215</v>
      </c>
      <c r="B39" s="926">
        <v>111</v>
      </c>
      <c r="C39" s="926">
        <v>149</v>
      </c>
      <c r="D39" s="924"/>
      <c r="E39" s="921"/>
      <c r="F39" s="922"/>
    </row>
    <row r="40" ht="24" spans="1:6">
      <c r="A40" s="931" t="s">
        <v>216</v>
      </c>
      <c r="B40" s="926">
        <v>2124</v>
      </c>
      <c r="C40" s="926">
        <v>1276</v>
      </c>
      <c r="D40" s="924"/>
      <c r="E40" s="921"/>
      <c r="F40" s="922"/>
    </row>
    <row r="41" ht="24" spans="1:6">
      <c r="A41" s="931" t="s">
        <v>217</v>
      </c>
      <c r="B41" s="926">
        <v>45359</v>
      </c>
      <c r="C41" s="926">
        <v>50342</v>
      </c>
      <c r="D41" s="924"/>
      <c r="E41" s="921"/>
      <c r="F41" s="922"/>
    </row>
    <row r="42" ht="24" spans="1:6">
      <c r="A42" s="931" t="s">
        <v>218</v>
      </c>
      <c r="B42" s="926">
        <v>24545</v>
      </c>
      <c r="C42" s="926">
        <v>16234</v>
      </c>
      <c r="D42" s="924"/>
      <c r="E42" s="921"/>
      <c r="F42" s="922"/>
    </row>
    <row r="43" ht="24" spans="1:6">
      <c r="A43" s="931" t="s">
        <v>219</v>
      </c>
      <c r="B43" s="926">
        <v>1172</v>
      </c>
      <c r="C43" s="926">
        <v>1191</v>
      </c>
      <c r="D43" s="924"/>
      <c r="E43" s="921"/>
      <c r="F43" s="922"/>
    </row>
    <row r="44" ht="24" spans="1:6">
      <c r="A44" s="931" t="s">
        <v>220</v>
      </c>
      <c r="B44" s="926">
        <v>32751</v>
      </c>
      <c r="C44" s="926">
        <v>30615</v>
      </c>
      <c r="D44" s="924"/>
      <c r="E44" s="921"/>
      <c r="F44" s="922"/>
    </row>
    <row r="45" ht="24" spans="1:6">
      <c r="A45" s="931" t="s">
        <v>221</v>
      </c>
      <c r="B45" s="926">
        <v>6027</v>
      </c>
      <c r="C45" s="926">
        <v>10715</v>
      </c>
      <c r="D45" s="924"/>
      <c r="E45" s="921"/>
      <c r="F45" s="922"/>
    </row>
    <row r="46" ht="24" spans="1:6">
      <c r="A46" s="931" t="s">
        <v>222</v>
      </c>
      <c r="B46" s="926">
        <v>4230</v>
      </c>
      <c r="C46" s="926">
        <v>1269</v>
      </c>
      <c r="D46" s="924"/>
      <c r="E46" s="921"/>
      <c r="F46" s="922"/>
    </row>
    <row r="47" ht="24" spans="1:6">
      <c r="A47" s="931" t="s">
        <v>223</v>
      </c>
      <c r="B47" s="926">
        <v>186</v>
      </c>
      <c r="C47" s="926">
        <v>186</v>
      </c>
      <c r="D47" s="924"/>
      <c r="E47" s="921"/>
      <c r="F47" s="922"/>
    </row>
    <row r="48" ht="24" spans="1:6">
      <c r="A48" s="931" t="s">
        <v>224</v>
      </c>
      <c r="B48" s="926">
        <v>1247</v>
      </c>
      <c r="C48" s="926">
        <v>958</v>
      </c>
      <c r="D48" s="924"/>
      <c r="E48" s="921"/>
      <c r="F48" s="922"/>
    </row>
    <row r="49" ht="24" spans="1:8">
      <c r="A49" s="931" t="s">
        <v>225</v>
      </c>
      <c r="B49" s="926"/>
      <c r="C49" s="926"/>
      <c r="D49" s="924"/>
      <c r="E49" s="921"/>
      <c r="F49" s="922"/>
    </row>
    <row r="50" ht="18" customHeight="1" spans="1:8">
      <c r="A50" s="931" t="s">
        <v>200</v>
      </c>
      <c r="B50" s="926"/>
      <c r="C50" s="926">
        <v>15558</v>
      </c>
      <c r="D50" s="924"/>
      <c r="E50" s="921"/>
      <c r="F50" s="922"/>
    </row>
    <row r="51" ht="18" customHeight="1" spans="1:8">
      <c r="A51" s="918" t="s">
        <v>226</v>
      </c>
      <c r="B51" s="932">
        <v>40326</v>
      </c>
      <c r="C51" s="932">
        <v>30450</v>
      </c>
      <c r="D51" s="924"/>
      <c r="E51" s="921"/>
      <c r="F51" s="922"/>
    </row>
    <row r="52" ht="18" customHeight="1" spans="1:8">
      <c r="A52" s="918" t="s">
        <v>227</v>
      </c>
      <c r="B52" s="913">
        <v>0</v>
      </c>
      <c r="C52" s="914"/>
      <c r="D52" s="933"/>
      <c r="E52" s="921"/>
      <c r="F52" s="922"/>
    </row>
    <row r="53" ht="18" customHeight="1" spans="1:8">
      <c r="A53" s="931" t="s">
        <v>228</v>
      </c>
      <c r="B53" s="934"/>
      <c r="C53" s="926"/>
      <c r="D53" s="933"/>
      <c r="E53" s="911"/>
      <c r="F53" s="935"/>
    </row>
    <row r="54" ht="18" customHeight="1" spans="1:8">
      <c r="A54" s="931" t="s">
        <v>229</v>
      </c>
      <c r="B54" s="934"/>
      <c r="C54" s="926"/>
      <c r="D54" s="933" t="s">
        <v>230</v>
      </c>
      <c r="E54" s="911">
        <v>12000</v>
      </c>
      <c r="F54" s="936">
        <f>SUM(F55:F56)</f>
        <v>13700</v>
      </c>
    </row>
    <row r="55" ht="21" spans="1:8">
      <c r="A55" s="931" t="s">
        <v>231</v>
      </c>
      <c r="B55" s="934"/>
      <c r="C55" s="926"/>
      <c r="D55" s="937" t="s">
        <v>232</v>
      </c>
      <c r="E55" s="921">
        <v>12000</v>
      </c>
      <c r="F55" s="922">
        <v>10000</v>
      </c>
    </row>
    <row r="56" ht="21" spans="1:8">
      <c r="A56" s="931" t="s">
        <v>233</v>
      </c>
      <c r="B56" s="934"/>
      <c r="C56" s="926"/>
      <c r="D56" s="937" t="s">
        <v>234</v>
      </c>
      <c r="E56" s="911"/>
      <c r="F56" s="935">
        <v>3700</v>
      </c>
    </row>
    <row r="57" ht="15" customHeight="1" spans="1:8">
      <c r="A57" s="918" t="s">
        <v>235</v>
      </c>
      <c r="B57" s="934"/>
      <c r="C57" s="926"/>
      <c r="D57" s="938"/>
      <c r="E57" s="921"/>
      <c r="F57" s="922"/>
    </row>
    <row r="58" ht="15" customHeight="1" spans="1:8">
      <c r="A58" s="908" t="s">
        <v>236</v>
      </c>
      <c r="B58" s="934"/>
      <c r="C58" s="926"/>
      <c r="D58" s="938" t="s">
        <v>237</v>
      </c>
      <c r="E58" s="911"/>
      <c r="F58" s="935"/>
    </row>
    <row r="59" ht="15" customHeight="1" spans="1:8">
      <c r="A59" s="908" t="s">
        <v>238</v>
      </c>
      <c r="B59" s="913">
        <v>30000</v>
      </c>
      <c r="C59" s="914">
        <f>SUM(C60:C63)</f>
        <v>10200</v>
      </c>
      <c r="D59" s="938" t="s">
        <v>239</v>
      </c>
      <c r="E59" s="911"/>
      <c r="F59" s="935"/>
    </row>
    <row r="60" ht="15" customHeight="1" spans="1:8">
      <c r="A60" s="915" t="s">
        <v>240</v>
      </c>
      <c r="B60" s="934">
        <v>30000</v>
      </c>
      <c r="C60" s="926">
        <v>10000</v>
      </c>
      <c r="D60" s="938" t="s">
        <v>241</v>
      </c>
      <c r="E60" s="911"/>
      <c r="F60" s="935"/>
    </row>
    <row r="61" ht="15" customHeight="1" spans="1:8">
      <c r="A61" s="915" t="s">
        <v>242</v>
      </c>
      <c r="B61" s="934"/>
      <c r="C61" s="926">
        <v>200</v>
      </c>
      <c r="D61" s="938"/>
      <c r="E61" s="921"/>
      <c r="F61" s="922"/>
    </row>
    <row r="62" ht="15" customHeight="1" spans="1:8">
      <c r="A62" s="915" t="s">
        <v>243</v>
      </c>
      <c r="B62" s="934"/>
      <c r="C62" s="926"/>
      <c r="D62" s="939"/>
      <c r="E62" s="921"/>
      <c r="F62" s="922"/>
    </row>
    <row r="63" ht="15" customHeight="1" spans="1:8">
      <c r="A63" s="915" t="s">
        <v>244</v>
      </c>
      <c r="B63" s="934"/>
      <c r="C63" s="926"/>
      <c r="D63" s="924"/>
      <c r="E63" s="921"/>
      <c r="F63" s="922"/>
    </row>
    <row r="64" ht="15" customHeight="1" spans="1:8">
      <c r="A64" s="923" t="s">
        <v>165</v>
      </c>
      <c r="B64" s="913">
        <v>593946</v>
      </c>
      <c r="C64" s="914">
        <f>C6+C7+C52+C57+C58+C59</f>
        <v>565758</v>
      </c>
      <c r="D64" s="923" t="s">
        <v>245</v>
      </c>
      <c r="E64" s="911">
        <v>593946</v>
      </c>
      <c r="F64" s="935">
        <f>F6+F11</f>
        <v>565758</v>
      </c>
      <c r="G64" s="940"/>
      <c r="H64" s="941"/>
    </row>
    <row r="65" spans="3:6">
      <c r="C65" s="942"/>
      <c r="E65" s="943"/>
      <c r="F65" s="944"/>
    </row>
    <row r="67" spans="3:6">
      <c r="C67" s="942"/>
    </row>
  </sheetData>
  <mergeCells count="4">
    <mergeCell ref="A2:F2"/>
    <mergeCell ref="B3:C3"/>
    <mergeCell ref="A4:C4"/>
    <mergeCell ref="D4:F4"/>
  </mergeCells>
  <conditionalFormatting sqref="C7">
    <cfRule type="cellIs" dxfId="0" priority="11" stopIfTrue="1" operator="equal">
      <formula>0</formula>
    </cfRule>
    <cfRule type="cellIs" dxfId="0" priority="10" stopIfTrue="1" operator="equal">
      <formula>0</formula>
    </cfRule>
  </conditionalFormatting>
  <conditionalFormatting sqref="C8">
    <cfRule type="cellIs" dxfId="0" priority="9" stopIfTrue="1" operator="equal">
      <formula>0</formula>
    </cfRule>
    <cfRule type="cellIs" dxfId="0" priority="8" stopIfTrue="1" operator="equal">
      <formula>0</formula>
    </cfRule>
  </conditionalFormatting>
  <conditionalFormatting sqref="C14">
    <cfRule type="cellIs" dxfId="0" priority="7" stopIfTrue="1" operator="equal">
      <formula>0</formula>
    </cfRule>
    <cfRule type="cellIs" dxfId="0" priority="6" stopIfTrue="1" operator="equal">
      <formula>0</formula>
    </cfRule>
  </conditionalFormatting>
  <conditionalFormatting sqref="C59">
    <cfRule type="cellIs" dxfId="0" priority="5" stopIfTrue="1" operator="equal">
      <formula>0</formula>
    </cfRule>
  </conditionalFormatting>
  <conditionalFormatting sqref="H64">
    <cfRule type="cellIs" dxfId="0" priority="2" stopIfTrue="1" operator="equal">
      <formula>0</formula>
    </cfRule>
    <cfRule type="cellIs" dxfId="0" priority="1" stopIfTrue="1" operator="equal">
      <formula>0</formula>
    </cfRule>
  </conditionalFormatting>
  <conditionalFormatting sqref="A21:A24">
    <cfRule type="cellIs" dxfId="0" priority="20" stopIfTrue="1" operator="equal">
      <formula>0</formula>
    </cfRule>
  </conditionalFormatting>
  <conditionalFormatting sqref="B21:B22">
    <cfRule type="cellIs" dxfId="0" priority="16" stopIfTrue="1" operator="equal">
      <formula>0</formula>
    </cfRule>
  </conditionalFormatting>
  <conditionalFormatting sqref="C21:C22">
    <cfRule type="cellIs" dxfId="0" priority="12" stopIfTrue="1" operator="equal">
      <formula>0</formula>
    </cfRule>
  </conditionalFormatting>
  <conditionalFormatting sqref="A6:A20 D15:D18 D6 A25:A28 A31:A63 E56 C52 C56:C58 E53:E54 D57:D61 E58:E60 C63:D63">
    <cfRule type="cellIs" dxfId="0" priority="22" stopIfTrue="1" operator="equal">
      <formula>0</formula>
    </cfRule>
  </conditionalFormatting>
  <conditionalFormatting sqref="B14 B7:B8 B52 B56:B59 B63">
    <cfRule type="cellIs" dxfId="0" priority="18" stopIfTrue="1" operator="equal">
      <formula>0</formula>
    </cfRule>
  </conditionalFormatting>
  <conditionalFormatting sqref="B14 B7:B8">
    <cfRule type="cellIs" dxfId="0" priority="17" stopIfTrue="1" operator="equal">
      <formula>0</formula>
    </cfRule>
  </conditionalFormatting>
  <conditionalFormatting sqref="D7:F14">
    <cfRule type="cellIs" dxfId="0" priority="15" stopIfTrue="1" operator="equal">
      <formula>0</formula>
    </cfRule>
  </conditionalFormatting>
  <pageMargins left="0.751388888888889" right="0.751388888888889" top="1" bottom="1" header="0.5" footer="0.5"/>
  <pageSetup paperSize="9" scale="93" firstPageNumber="6" fitToHeight="0" orientation="portrait" useFirstPageNumber="1" horizontalDpi="600"/>
  <headerFooter>
    <oddFooter>&amp;C&amp;12&amp;P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view="pageBreakPreview" zoomScaleNormal="100" workbookViewId="0">
      <selection activeCell="F13" sqref="F13"/>
    </sheetView>
  </sheetViews>
  <sheetFormatPr defaultColWidth="9.14285714285714" defaultRowHeight="12.75"/>
  <cols>
    <col min="2" max="2" width="21.2857142857143" customWidth="1"/>
    <col min="3" max="3" width="10.2857142857143" customWidth="1"/>
    <col min="4" max="4" width="10.5619047619048" customWidth="1"/>
    <col min="5" max="5" width="8.14285714285714" customWidth="1"/>
    <col min="6" max="6" width="19.2857142857143" customWidth="1"/>
    <col min="7" max="8" width="10.2857142857143" customWidth="1"/>
    <col min="9" max="13" width="9.14285714285714" hidden="1" customWidth="1"/>
  </cols>
  <sheetData>
    <row r="1" ht="14.25" spans="1:13">
      <c r="A1" s="858" t="s">
        <v>246</v>
      </c>
      <c r="B1" s="167"/>
      <c r="C1" s="870"/>
      <c r="D1" s="870"/>
      <c r="E1" s="870"/>
      <c r="F1" s="167"/>
      <c r="G1" s="871"/>
      <c r="H1" s="871"/>
    </row>
    <row r="2" ht="25.5" spans="1:13">
      <c r="A2" s="872" t="s">
        <v>247</v>
      </c>
      <c r="B2" s="872"/>
      <c r="C2" s="872"/>
      <c r="D2" s="872"/>
      <c r="E2" s="872"/>
      <c r="F2" s="872"/>
      <c r="G2" s="872"/>
      <c r="H2" s="872"/>
    </row>
    <row r="3" s="804" customFormat="1" ht="18" customHeight="1" spans="1:13">
      <c r="A3" s="873" t="s">
        <v>78</v>
      </c>
      <c r="B3" s="873"/>
      <c r="C3" s="874"/>
      <c r="D3" s="875"/>
      <c r="E3" s="876"/>
      <c r="F3" s="877"/>
      <c r="G3" s="878" t="s">
        <v>145</v>
      </c>
      <c r="H3" s="878"/>
    </row>
    <row r="4" ht="21" customHeight="1" spans="1:13">
      <c r="A4" s="879" t="s">
        <v>248</v>
      </c>
      <c r="B4" s="879"/>
      <c r="C4" s="880" t="s">
        <v>171</v>
      </c>
      <c r="D4" s="880" t="s">
        <v>172</v>
      </c>
      <c r="E4" s="879" t="s">
        <v>249</v>
      </c>
      <c r="F4" s="879"/>
      <c r="G4" s="881" t="s">
        <v>171</v>
      </c>
      <c r="H4" s="881" t="s">
        <v>172</v>
      </c>
    </row>
    <row r="5" ht="21" customHeight="1" spans="1:13">
      <c r="A5" s="879" t="s">
        <v>250</v>
      </c>
      <c r="B5" s="879" t="s">
        <v>147</v>
      </c>
      <c r="C5" s="880"/>
      <c r="D5" s="880"/>
      <c r="E5" s="879" t="s">
        <v>250</v>
      </c>
      <c r="F5" s="879" t="s">
        <v>147</v>
      </c>
      <c r="G5" s="881"/>
      <c r="H5" s="881"/>
    </row>
    <row r="6" ht="21" customHeight="1" spans="1:13">
      <c r="A6" s="882">
        <v>201</v>
      </c>
      <c r="B6" s="883" t="s">
        <v>251</v>
      </c>
      <c r="C6" s="884">
        <v>62544.5547</v>
      </c>
      <c r="D6" s="885">
        <v>62324</v>
      </c>
      <c r="E6" s="886">
        <v>301</v>
      </c>
      <c r="F6" s="887" t="s">
        <v>252</v>
      </c>
      <c r="G6" s="884">
        <v>201835.0198</v>
      </c>
      <c r="H6" s="885">
        <v>204379</v>
      </c>
      <c r="I6" s="483">
        <v>22284.106</v>
      </c>
      <c r="J6" s="483">
        <v>73.8</v>
      </c>
      <c r="K6" s="483">
        <v>5443.37</v>
      </c>
      <c r="L6" s="483">
        <v>23.52</v>
      </c>
      <c r="M6" s="483">
        <v>29199.06644</v>
      </c>
    </row>
    <row r="7" ht="21" customHeight="1" spans="1:13">
      <c r="A7" s="882">
        <v>204</v>
      </c>
      <c r="B7" s="883" t="s">
        <v>253</v>
      </c>
      <c r="C7" s="884">
        <v>15284.4184</v>
      </c>
      <c r="D7" s="885">
        <v>14323</v>
      </c>
      <c r="E7" s="888">
        <v>302</v>
      </c>
      <c r="F7" s="887" t="s">
        <v>254</v>
      </c>
      <c r="G7" s="884">
        <v>104218.7996</v>
      </c>
      <c r="H7" s="885">
        <v>83178</v>
      </c>
      <c r="I7" s="483">
        <v>5480.486</v>
      </c>
      <c r="J7" s="483">
        <v>40.5</v>
      </c>
      <c r="K7" s="483">
        <v>1228.9</v>
      </c>
      <c r="L7" s="483"/>
      <c r="M7" s="483">
        <v>6973.019072</v>
      </c>
    </row>
    <row r="8" ht="21" customHeight="1" spans="1:13">
      <c r="A8" s="882">
        <v>205</v>
      </c>
      <c r="B8" s="883" t="s">
        <v>255</v>
      </c>
      <c r="C8" s="884">
        <v>123783.0088</v>
      </c>
      <c r="D8" s="885">
        <v>141287</v>
      </c>
      <c r="E8" s="888">
        <v>303</v>
      </c>
      <c r="F8" s="887" t="s">
        <v>256</v>
      </c>
      <c r="G8" s="884">
        <v>89117.3689999999</v>
      </c>
      <c r="H8" s="885">
        <v>142452</v>
      </c>
      <c r="I8" s="483">
        <v>64923.04432</v>
      </c>
      <c r="J8" s="483"/>
      <c r="K8" s="483">
        <v>308.2</v>
      </c>
      <c r="L8" s="483"/>
      <c r="M8" s="483">
        <v>72555.169032</v>
      </c>
    </row>
    <row r="9" ht="21" customHeight="1" spans="1:13">
      <c r="A9" s="882">
        <v>206</v>
      </c>
      <c r="B9" s="883" t="s">
        <v>257</v>
      </c>
      <c r="C9" s="884">
        <v>1333.5391</v>
      </c>
      <c r="D9" s="885">
        <v>1505</v>
      </c>
      <c r="E9" s="888">
        <v>307</v>
      </c>
      <c r="F9" s="887" t="s">
        <v>258</v>
      </c>
      <c r="G9" s="884">
        <v>12543.664</v>
      </c>
      <c r="H9" s="885">
        <v>13857</v>
      </c>
      <c r="I9" s="483">
        <v>919</v>
      </c>
      <c r="J9" s="483"/>
      <c r="K9" s="483">
        <v>49.2</v>
      </c>
      <c r="L9" s="483"/>
      <c r="M9" s="483">
        <v>436.840208</v>
      </c>
    </row>
    <row r="10" ht="21" customHeight="1" spans="1:13">
      <c r="A10" s="882">
        <v>207</v>
      </c>
      <c r="B10" s="883" t="s">
        <v>259</v>
      </c>
      <c r="C10" s="884">
        <v>2803.2687</v>
      </c>
      <c r="D10" s="885">
        <v>3387</v>
      </c>
      <c r="E10" s="888">
        <v>309</v>
      </c>
      <c r="F10" s="887" t="s">
        <v>260</v>
      </c>
      <c r="G10" s="884">
        <v>24779.864</v>
      </c>
      <c r="H10" s="885">
        <v>31910</v>
      </c>
      <c r="I10" s="483">
        <v>1003.2</v>
      </c>
      <c r="J10" s="483">
        <v>43.6</v>
      </c>
      <c r="K10" s="483">
        <v>169.2</v>
      </c>
      <c r="L10" s="483">
        <v>421.35</v>
      </c>
      <c r="M10" s="483">
        <v>1448.967094</v>
      </c>
    </row>
    <row r="11" ht="21" customHeight="1" spans="1:13">
      <c r="A11" s="882">
        <v>208</v>
      </c>
      <c r="B11" s="883" t="s">
        <v>261</v>
      </c>
      <c r="C11" s="884">
        <v>119652.1075</v>
      </c>
      <c r="D11" s="885">
        <v>108849</v>
      </c>
      <c r="E11" s="888">
        <v>310</v>
      </c>
      <c r="F11" s="887" t="s">
        <v>262</v>
      </c>
      <c r="G11" s="884">
        <v>91421.3935</v>
      </c>
      <c r="H11" s="885">
        <v>13356</v>
      </c>
      <c r="I11" s="483">
        <v>96850.488</v>
      </c>
      <c r="J11" s="483">
        <v>9.3</v>
      </c>
      <c r="K11" s="483">
        <v>358.4</v>
      </c>
      <c r="L11" s="483">
        <v>168.8</v>
      </c>
      <c r="M11" s="483">
        <v>3262.866668</v>
      </c>
    </row>
    <row r="12" ht="21" customHeight="1" spans="1:13">
      <c r="A12" s="882">
        <v>210</v>
      </c>
      <c r="B12" s="883" t="s">
        <v>263</v>
      </c>
      <c r="C12" s="884">
        <v>32854.9204</v>
      </c>
      <c r="D12" s="885">
        <v>85748</v>
      </c>
      <c r="E12" s="888">
        <v>311</v>
      </c>
      <c r="F12" s="887" t="s">
        <v>264</v>
      </c>
      <c r="G12" s="884">
        <v>282</v>
      </c>
      <c r="H12" s="885">
        <v>10</v>
      </c>
      <c r="I12" s="483">
        <v>72927.12584</v>
      </c>
      <c r="J12" s="483"/>
      <c r="K12" s="483">
        <v>316.8</v>
      </c>
      <c r="L12" s="483">
        <v>4348.28</v>
      </c>
      <c r="M12" s="483">
        <v>8007.600562</v>
      </c>
    </row>
    <row r="13" ht="21" customHeight="1" spans="1:13">
      <c r="A13" s="882">
        <v>211</v>
      </c>
      <c r="B13" s="883" t="s">
        <v>265</v>
      </c>
      <c r="C13" s="884">
        <v>10758.85</v>
      </c>
      <c r="D13" s="885">
        <v>1838</v>
      </c>
      <c r="E13" s="888">
        <v>312</v>
      </c>
      <c r="F13" s="887" t="s">
        <v>266</v>
      </c>
      <c r="G13" s="884">
        <v>9260.9</v>
      </c>
      <c r="H13" s="885">
        <v>2854</v>
      </c>
      <c r="I13" s="483">
        <v>1524</v>
      </c>
      <c r="J13" s="483"/>
      <c r="K13" s="483">
        <v>13.92</v>
      </c>
      <c r="L13" s="483"/>
      <c r="M13" s="483"/>
    </row>
    <row r="14" ht="21" customHeight="1" spans="1:13">
      <c r="A14" s="882">
        <v>212</v>
      </c>
      <c r="B14" s="883" t="s">
        <v>267</v>
      </c>
      <c r="C14" s="884">
        <v>41741.9441</v>
      </c>
      <c r="D14" s="885">
        <v>17050</v>
      </c>
      <c r="E14" s="888">
        <v>313</v>
      </c>
      <c r="F14" s="887" t="s">
        <v>268</v>
      </c>
      <c r="G14" s="884">
        <v>56929</v>
      </c>
      <c r="H14" s="885">
        <v>63957</v>
      </c>
      <c r="I14" s="483">
        <v>11321.82</v>
      </c>
      <c r="J14" s="483"/>
      <c r="K14" s="483">
        <v>365.52</v>
      </c>
      <c r="L14" s="483">
        <v>81.9</v>
      </c>
      <c r="M14" s="483">
        <v>4180.569968</v>
      </c>
    </row>
    <row r="15" ht="21" customHeight="1" spans="1:13">
      <c r="A15" s="882">
        <v>213</v>
      </c>
      <c r="B15" s="883" t="s">
        <v>269</v>
      </c>
      <c r="C15" s="884">
        <v>95699</v>
      </c>
      <c r="D15" s="885">
        <v>55510</v>
      </c>
      <c r="E15" s="888">
        <v>399</v>
      </c>
      <c r="F15" s="887" t="s">
        <v>270</v>
      </c>
      <c r="G15" s="884">
        <v>3558</v>
      </c>
      <c r="H15" s="885">
        <v>9805</v>
      </c>
      <c r="I15" s="483">
        <v>33512.03</v>
      </c>
      <c r="J15" s="483">
        <v>19.2</v>
      </c>
      <c r="K15" s="483">
        <v>1069.52</v>
      </c>
      <c r="L15" s="483">
        <v>342.72</v>
      </c>
      <c r="M15" s="483">
        <v>13266.396944</v>
      </c>
    </row>
    <row r="16" ht="21" customHeight="1" spans="1:13">
      <c r="A16" s="882">
        <v>214</v>
      </c>
      <c r="B16" s="883" t="s">
        <v>271</v>
      </c>
      <c r="C16" s="884">
        <v>19876.7299</v>
      </c>
      <c r="D16" s="885">
        <v>11252</v>
      </c>
      <c r="E16" s="889"/>
      <c r="F16" s="890"/>
      <c r="G16" s="891"/>
      <c r="H16" s="891"/>
      <c r="I16" s="483">
        <v>4474.519358</v>
      </c>
      <c r="J16" s="483">
        <v>56.4</v>
      </c>
      <c r="K16" s="483">
        <v>350.24</v>
      </c>
      <c r="L16" s="483">
        <v>101.6848</v>
      </c>
      <c r="M16" s="483">
        <v>5168.564512</v>
      </c>
    </row>
    <row r="17" ht="21" customHeight="1" spans="1:13">
      <c r="A17" s="882">
        <v>215</v>
      </c>
      <c r="B17" s="883" t="s">
        <v>272</v>
      </c>
      <c r="C17" s="884">
        <v>15195.1382</v>
      </c>
      <c r="D17" s="885">
        <v>8862</v>
      </c>
      <c r="E17" s="889"/>
      <c r="F17" s="890"/>
      <c r="G17" s="891"/>
      <c r="H17" s="891"/>
      <c r="I17" s="483">
        <v>7317.12</v>
      </c>
      <c r="J17" s="483">
        <v>135</v>
      </c>
      <c r="K17" s="483">
        <v>50.8</v>
      </c>
      <c r="L17" s="483">
        <v>195.97</v>
      </c>
      <c r="M17" s="483">
        <v>613.422468</v>
      </c>
    </row>
    <row r="18" ht="21" customHeight="1" spans="1:13">
      <c r="A18" s="892">
        <v>216</v>
      </c>
      <c r="B18" s="893" t="s">
        <v>273</v>
      </c>
      <c r="C18" s="884">
        <v>1781.3766</v>
      </c>
      <c r="D18" s="885">
        <v>1458</v>
      </c>
      <c r="E18" s="889"/>
      <c r="F18" s="890"/>
      <c r="G18" s="891"/>
      <c r="H18" s="891"/>
      <c r="I18" s="483">
        <v>444.13</v>
      </c>
      <c r="J18" s="483"/>
      <c r="K18" s="483">
        <v>72.08</v>
      </c>
      <c r="L18" s="483"/>
      <c r="M18" s="483">
        <v>589.06622</v>
      </c>
    </row>
    <row r="19" ht="21" customHeight="1" spans="1:13">
      <c r="A19" s="892">
        <v>217</v>
      </c>
      <c r="B19" s="893" t="s">
        <v>274</v>
      </c>
      <c r="C19" s="884">
        <v>179.94</v>
      </c>
      <c r="D19" s="885">
        <v>197</v>
      </c>
      <c r="E19" s="889"/>
      <c r="F19" s="890"/>
      <c r="G19" s="891"/>
      <c r="H19" s="891"/>
      <c r="I19" s="483">
        <v>197</v>
      </c>
      <c r="J19" s="483"/>
      <c r="K19" s="483"/>
      <c r="L19" s="483"/>
      <c r="M19" s="483"/>
    </row>
    <row r="20" ht="21" customHeight="1" spans="1:13">
      <c r="A20" s="892">
        <v>219</v>
      </c>
      <c r="B20" s="893" t="s">
        <v>275</v>
      </c>
      <c r="C20" s="884">
        <v>0</v>
      </c>
      <c r="D20" s="885">
        <v>0</v>
      </c>
      <c r="E20" s="889"/>
      <c r="F20" s="890"/>
      <c r="G20" s="891"/>
      <c r="H20" s="891"/>
      <c r="I20" s="483">
        <v>0</v>
      </c>
      <c r="J20" s="483"/>
      <c r="K20" s="483"/>
      <c r="L20" s="483"/>
      <c r="M20" s="483"/>
    </row>
    <row r="21" ht="21" customHeight="1" spans="1:13">
      <c r="A21" s="892">
        <v>220</v>
      </c>
      <c r="B21" s="893" t="s">
        <v>276</v>
      </c>
      <c r="C21" s="884">
        <v>6889.9375</v>
      </c>
      <c r="D21" s="885">
        <v>7881</v>
      </c>
      <c r="E21" s="889"/>
      <c r="F21" s="890"/>
      <c r="G21" s="891"/>
      <c r="H21" s="891"/>
      <c r="I21" s="483">
        <v>1943.4</v>
      </c>
      <c r="J21" s="483">
        <v>72.9</v>
      </c>
      <c r="K21" s="483">
        <v>430.56</v>
      </c>
      <c r="L21" s="483">
        <v>107.66</v>
      </c>
      <c r="M21" s="483">
        <v>5226.243278</v>
      </c>
    </row>
    <row r="22" ht="21" customHeight="1" spans="1:13">
      <c r="A22" s="892">
        <v>221</v>
      </c>
      <c r="B22" s="893" t="s">
        <v>277</v>
      </c>
      <c r="C22" s="884">
        <v>13830.01</v>
      </c>
      <c r="D22" s="885">
        <v>2687</v>
      </c>
      <c r="E22" s="889"/>
      <c r="F22" s="890"/>
      <c r="G22" s="891"/>
      <c r="H22" s="891"/>
      <c r="I22" s="483"/>
      <c r="J22" s="483"/>
      <c r="K22" s="483"/>
      <c r="L22" s="483">
        <v>1186.76</v>
      </c>
      <c r="M22" s="483"/>
    </row>
    <row r="23" ht="21" customHeight="1" spans="1:13">
      <c r="A23" s="892">
        <v>222</v>
      </c>
      <c r="B23" s="893" t="s">
        <v>278</v>
      </c>
      <c r="C23" s="884">
        <v>6873.944</v>
      </c>
      <c r="D23" s="885">
        <v>455</v>
      </c>
      <c r="E23" s="889"/>
      <c r="F23" s="890"/>
      <c r="G23" s="891"/>
      <c r="H23" s="891"/>
      <c r="I23" s="483">
        <v>455.22</v>
      </c>
      <c r="J23" s="483"/>
      <c r="K23" s="483">
        <v>0</v>
      </c>
      <c r="L23" s="483"/>
      <c r="M23" s="483"/>
    </row>
    <row r="24" ht="21" customHeight="1" spans="1:13">
      <c r="A24" s="892">
        <v>224</v>
      </c>
      <c r="B24" s="893" t="s">
        <v>279</v>
      </c>
      <c r="C24" s="884">
        <v>3156.7912</v>
      </c>
      <c r="D24" s="885">
        <v>2503</v>
      </c>
      <c r="E24" s="889"/>
      <c r="F24" s="890"/>
      <c r="G24" s="891"/>
      <c r="H24" s="891"/>
      <c r="I24" s="483">
        <v>986</v>
      </c>
      <c r="J24" s="483"/>
      <c r="K24" s="483">
        <v>120</v>
      </c>
      <c r="L24" s="483">
        <v>55.6</v>
      </c>
      <c r="M24" s="483">
        <v>1040.33402</v>
      </c>
    </row>
    <row r="25" ht="21" customHeight="1" spans="1:13">
      <c r="A25" s="892">
        <v>227</v>
      </c>
      <c r="B25" s="893" t="s">
        <v>280</v>
      </c>
      <c r="C25" s="884">
        <v>4000</v>
      </c>
      <c r="D25" s="885">
        <v>6000</v>
      </c>
      <c r="E25" s="889"/>
      <c r="F25" s="890"/>
      <c r="G25" s="891"/>
      <c r="H25" s="891"/>
      <c r="I25" s="483">
        <v>6000</v>
      </c>
      <c r="J25" s="483"/>
      <c r="K25" s="483"/>
      <c r="L25" s="483"/>
      <c r="M25" s="483"/>
    </row>
    <row r="26" ht="21" customHeight="1" spans="1:13">
      <c r="A26" s="882">
        <v>229</v>
      </c>
      <c r="B26" s="883" t="s">
        <v>270</v>
      </c>
      <c r="C26" s="884">
        <v>3554.93</v>
      </c>
      <c r="D26" s="885">
        <v>9340</v>
      </c>
      <c r="E26" s="889"/>
      <c r="F26" s="890"/>
      <c r="G26" s="891"/>
      <c r="H26" s="891"/>
      <c r="I26" s="483">
        <v>9200</v>
      </c>
      <c r="J26" s="483"/>
      <c r="K26" s="483"/>
      <c r="L26" s="483"/>
      <c r="M26" s="483"/>
    </row>
    <row r="27" ht="21" customHeight="1" spans="1:13">
      <c r="A27" s="882">
        <v>230</v>
      </c>
      <c r="B27" s="883" t="s">
        <v>184</v>
      </c>
      <c r="C27" s="884">
        <v>0</v>
      </c>
      <c r="D27" s="885">
        <v>9602</v>
      </c>
      <c r="E27" s="889"/>
      <c r="F27" s="890"/>
      <c r="G27" s="891"/>
      <c r="H27" s="891"/>
      <c r="I27" s="483"/>
      <c r="J27" s="483">
        <v>9602</v>
      </c>
      <c r="K27" s="483"/>
      <c r="L27" s="483"/>
      <c r="M27" s="483"/>
    </row>
    <row r="28" ht="21" customHeight="1" spans="1:13">
      <c r="A28" s="892">
        <v>231</v>
      </c>
      <c r="B28" s="893" t="s">
        <v>281</v>
      </c>
      <c r="C28" s="884">
        <v>152</v>
      </c>
      <c r="D28" s="885">
        <v>3700</v>
      </c>
      <c r="E28" s="889"/>
      <c r="F28" s="890"/>
      <c r="G28" s="891"/>
      <c r="H28" s="891"/>
      <c r="I28" s="483">
        <v>140</v>
      </c>
      <c r="J28" s="483"/>
      <c r="K28" s="483"/>
      <c r="L28" s="483"/>
      <c r="M28" s="483"/>
    </row>
    <row r="29" ht="21" customHeight="1" spans="1:13">
      <c r="A29" s="892">
        <v>232</v>
      </c>
      <c r="B29" s="893" t="s">
        <v>282</v>
      </c>
      <c r="C29" s="884">
        <v>12000</v>
      </c>
      <c r="D29" s="885">
        <v>10000</v>
      </c>
      <c r="E29" s="889"/>
      <c r="F29" s="894"/>
      <c r="G29" s="891"/>
      <c r="H29" s="891"/>
      <c r="I29" s="483">
        <v>13700</v>
      </c>
      <c r="J29" s="483"/>
      <c r="K29" s="483"/>
      <c r="L29" s="483"/>
      <c r="M29" s="483"/>
    </row>
    <row r="30" ht="21" customHeight="1" spans="1:13">
      <c r="A30" s="879" t="s">
        <v>283</v>
      </c>
      <c r="B30" s="879"/>
      <c r="C30" s="895">
        <v>593946.4091</v>
      </c>
      <c r="D30" s="895">
        <f>SUM(D6:D29)</f>
        <v>565758</v>
      </c>
      <c r="E30" s="879" t="s">
        <v>283</v>
      </c>
      <c r="F30" s="879"/>
      <c r="G30" s="881">
        <v>593946.0099</v>
      </c>
      <c r="H30" s="881">
        <f>SUM(H6:H15)</f>
        <v>565758</v>
      </c>
    </row>
  </sheetData>
  <mergeCells count="12">
    <mergeCell ref="A2:H2"/>
    <mergeCell ref="A3:B3"/>
    <mergeCell ref="C3:D3"/>
    <mergeCell ref="G3:H3"/>
    <mergeCell ref="A4:B4"/>
    <mergeCell ref="E4:F4"/>
    <mergeCell ref="A30:B30"/>
    <mergeCell ref="E30:F30"/>
    <mergeCell ref="C4:C5"/>
    <mergeCell ref="D4:D5"/>
    <mergeCell ref="G4:G5"/>
    <mergeCell ref="H4:H5"/>
  </mergeCells>
  <pageMargins left="0.751388888888889" right="0.751388888888889" top="1" bottom="1" header="0.5" footer="0.5"/>
  <pageSetup paperSize="9" scale="82" firstPageNumber="8" orientation="portrait" useFirstPageNumber="1" horizontalDpi="600"/>
  <headerFooter>
    <oddFooter>&amp;C&amp;14&amp;P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D13" sqref="D13"/>
    </sheetView>
  </sheetViews>
  <sheetFormatPr defaultColWidth="10.2857142857143" defaultRowHeight="13.5" outlineLevelCol="3"/>
  <cols>
    <col min="1" max="1" width="33.4285714285714" style="167" customWidth="1"/>
    <col min="2" max="2" width="8.28571428571429" style="163" customWidth="1"/>
    <col min="3" max="3" width="14.1428571428571" style="856" customWidth="1"/>
    <col min="4" max="4" width="33.7047619047619" style="167" customWidth="1"/>
    <col min="5" max="16384" width="10.2857142857143" style="127"/>
  </cols>
  <sheetData>
    <row r="1" spans="1:4">
      <c r="A1" s="857" t="s">
        <v>284</v>
      </c>
    </row>
    <row r="2" ht="25.5" spans="1:4">
      <c r="A2" s="129" t="s">
        <v>285</v>
      </c>
      <c r="B2" s="129"/>
      <c r="C2" s="609"/>
      <c r="D2" s="129"/>
    </row>
    <row r="3" ht="21" customHeight="1" spans="1:4">
      <c r="A3" s="858" t="s">
        <v>286</v>
      </c>
      <c r="B3" s="858"/>
      <c r="C3" s="859"/>
      <c r="D3" s="858"/>
    </row>
    <row r="4" ht="22" customHeight="1" spans="1:4">
      <c r="A4" s="133" t="s">
        <v>80</v>
      </c>
      <c r="B4" s="133" t="s">
        <v>82</v>
      </c>
      <c r="C4" s="860"/>
      <c r="D4" s="133" t="s">
        <v>149</v>
      </c>
    </row>
    <row r="5" ht="22" customHeight="1" spans="1:4">
      <c r="A5" s="133"/>
      <c r="B5" s="133" t="s">
        <v>287</v>
      </c>
      <c r="C5" s="860" t="s">
        <v>288</v>
      </c>
      <c r="D5" s="133"/>
    </row>
    <row r="6" ht="24.95" customHeight="1" spans="1:4">
      <c r="A6" s="133" t="s">
        <v>283</v>
      </c>
      <c r="B6" s="861">
        <f>B7+B31</f>
        <v>15589</v>
      </c>
      <c r="C6" s="862">
        <f>C7+C20+C30</f>
        <v>189604.0511225</v>
      </c>
      <c r="D6" s="863"/>
    </row>
    <row r="7" ht="24.95" customHeight="1" spans="1:4">
      <c r="A7" s="863" t="s">
        <v>289</v>
      </c>
      <c r="B7" s="860">
        <f>'5.1县直单位'!D6+'5.2乡镇单位'!D6+'5.3教育系统人员'!C6+'5.4其他人员'!D7</f>
        <v>15541</v>
      </c>
      <c r="C7" s="862">
        <f>SUM(C8:C19)</f>
        <v>145504.9041</v>
      </c>
      <c r="D7" s="864"/>
    </row>
    <row r="8" ht="24.95" customHeight="1" spans="1:4">
      <c r="A8" s="138" t="s">
        <v>290</v>
      </c>
      <c r="B8" s="635"/>
      <c r="C8" s="865">
        <f>'5.1县直单位'!G6+'5.2乡镇单位'!G6+'5.3教育系统人员'!F6+'5.4其他人员'!J8+'5.4其他人员'!J18</f>
        <v>69125.69552</v>
      </c>
      <c r="D8" s="138"/>
    </row>
    <row r="9" ht="24.95" customHeight="1" spans="1:4">
      <c r="A9" s="138" t="s">
        <v>291</v>
      </c>
      <c r="B9" s="635"/>
      <c r="C9" s="865">
        <f>'5.1县直单位'!H6+'5.2乡镇单位'!H6+'5.3教育系统人员'!G6</f>
        <v>31189.59192</v>
      </c>
      <c r="D9" s="138"/>
    </row>
    <row r="10" ht="24.95" customHeight="1" spans="1:4">
      <c r="A10" s="138" t="s">
        <v>292</v>
      </c>
      <c r="B10" s="635"/>
      <c r="C10" s="865">
        <f>'5.1县直单位'!I6+'5.2乡镇单位'!I6+'5.3教育系统人员'!H6+23</f>
        <v>2968.91666</v>
      </c>
      <c r="D10" s="138"/>
    </row>
    <row r="11" ht="24.95" customHeight="1" spans="1:4">
      <c r="A11" s="138" t="s">
        <v>293</v>
      </c>
      <c r="B11" s="635"/>
      <c r="C11" s="865">
        <f>'5.1县直单位'!K6+'5.2乡镇单位'!K6+'5.3教育系统人员'!J6</f>
        <v>3830.82</v>
      </c>
      <c r="D11" s="138"/>
    </row>
    <row r="12" ht="24.95" customHeight="1" spans="1:4">
      <c r="A12" s="864" t="s">
        <v>294</v>
      </c>
      <c r="B12" s="635"/>
      <c r="C12" s="865">
        <f>'5.1县直单位'!J6+'5.2乡镇单位'!J6+'5.3教育系统人员'!I6+'5.4其他人员'!N8+'5.4其他人员'!N18</f>
        <v>8780.58</v>
      </c>
      <c r="D12" s="138"/>
    </row>
    <row r="13" ht="24.95" customHeight="1" spans="1:4">
      <c r="A13" s="138" t="s">
        <v>295</v>
      </c>
      <c r="B13" s="635"/>
      <c r="C13" s="866">
        <v>6100</v>
      </c>
      <c r="D13" s="864" t="s">
        <v>296</v>
      </c>
    </row>
    <row r="14" ht="24.95" customHeight="1" spans="1:4">
      <c r="A14" s="138" t="s">
        <v>297</v>
      </c>
      <c r="B14" s="635"/>
      <c r="C14" s="865">
        <v>267</v>
      </c>
      <c r="D14" s="867" t="s">
        <v>298</v>
      </c>
    </row>
    <row r="15" ht="24.95" customHeight="1" spans="1:4">
      <c r="A15" s="138" t="s">
        <v>299</v>
      </c>
      <c r="B15" s="635"/>
      <c r="C15" s="865">
        <v>253</v>
      </c>
      <c r="D15" s="867" t="s">
        <v>298</v>
      </c>
    </row>
    <row r="16" ht="24.95" customHeight="1" spans="1:4">
      <c r="A16" s="138" t="s">
        <v>300</v>
      </c>
      <c r="B16" s="635"/>
      <c r="C16" s="865">
        <v>8145</v>
      </c>
      <c r="D16" s="138"/>
    </row>
    <row r="17" ht="34" customHeight="1" spans="1:4">
      <c r="A17" s="864" t="s">
        <v>301</v>
      </c>
      <c r="B17" s="635"/>
      <c r="C17" s="865">
        <v>5739</v>
      </c>
      <c r="D17" s="864" t="s">
        <v>302</v>
      </c>
    </row>
    <row r="18" ht="24.95" customHeight="1" spans="1:4">
      <c r="A18" s="138" t="s">
        <v>303</v>
      </c>
      <c r="B18" s="635"/>
      <c r="C18" s="865">
        <v>7961.3</v>
      </c>
      <c r="D18" s="864" t="s">
        <v>304</v>
      </c>
    </row>
    <row r="19" ht="24.95" customHeight="1" spans="1:4">
      <c r="A19" s="138" t="s">
        <v>305</v>
      </c>
      <c r="B19" s="860"/>
      <c r="C19" s="865">
        <v>1144</v>
      </c>
      <c r="D19" s="138"/>
    </row>
    <row r="20" ht="24.95" customHeight="1" spans="1:4">
      <c r="A20" s="863" t="s">
        <v>306</v>
      </c>
      <c r="B20" s="860"/>
      <c r="C20" s="862">
        <f>C21+C22+C23+C24+C25+C28</f>
        <v>42645.6970225</v>
      </c>
      <c r="D20" s="138"/>
    </row>
    <row r="21" ht="24.95" customHeight="1" spans="1:4">
      <c r="A21" s="138" t="s">
        <v>307</v>
      </c>
      <c r="B21" s="635"/>
      <c r="C21" s="868">
        <f>'5.1县直单位'!M6+'5.2乡镇单位'!M6+'5.3教育系统人员'!L6+'5.4其他人员'!O8+87</f>
        <v>17300.167856</v>
      </c>
      <c r="D21" s="864" t="s">
        <v>308</v>
      </c>
    </row>
    <row r="22" ht="24.95" customHeight="1" spans="1:4">
      <c r="A22" s="138" t="s">
        <v>309</v>
      </c>
      <c r="B22" s="635"/>
      <c r="C22" s="865">
        <f>'5.1县直单位'!N6+'5.2乡镇单位'!N6+'5.3教育系统人员'!M6+'5.4其他人员'!P8</f>
        <v>8367.7653855</v>
      </c>
      <c r="D22" s="864" t="s">
        <v>310</v>
      </c>
    </row>
    <row r="23" ht="24.95" customHeight="1" spans="1:4">
      <c r="A23" s="138" t="s">
        <v>311</v>
      </c>
      <c r="B23" s="635"/>
      <c r="C23" s="865">
        <v>550</v>
      </c>
      <c r="D23" s="864" t="s">
        <v>312</v>
      </c>
    </row>
    <row r="24" ht="24.95" customHeight="1" spans="1:4">
      <c r="A24" s="138" t="s">
        <v>313</v>
      </c>
      <c r="B24" s="635"/>
      <c r="C24" s="865">
        <v>385</v>
      </c>
      <c r="D24" s="864" t="s">
        <v>314</v>
      </c>
    </row>
    <row r="25" ht="24.95" customHeight="1" spans="1:4">
      <c r="A25" s="138" t="s">
        <v>315</v>
      </c>
      <c r="B25" s="635"/>
      <c r="C25" s="865">
        <f>C26+C27</f>
        <v>8530.763781</v>
      </c>
      <c r="D25" s="864" t="s">
        <v>316</v>
      </c>
    </row>
    <row r="26" ht="24.95" customHeight="1" spans="1:4">
      <c r="A26" s="138" t="s">
        <v>317</v>
      </c>
      <c r="B26" s="635"/>
      <c r="C26" s="865">
        <f>'5.1县直单位'!O6+'5.2乡镇单位'!O6+'5.3教育系统人员'!N6+'5.4其他人员'!Q8</f>
        <v>7530.763781</v>
      </c>
      <c r="D26" s="864" t="s">
        <v>316</v>
      </c>
    </row>
    <row r="27" ht="24.95" customHeight="1" spans="1:4">
      <c r="A27" s="138" t="s">
        <v>318</v>
      </c>
      <c r="B27" s="635"/>
      <c r="C27" s="865">
        <v>1000</v>
      </c>
      <c r="D27" s="138" t="s">
        <v>319</v>
      </c>
    </row>
    <row r="28" ht="24.95" customHeight="1" spans="1:4">
      <c r="A28" s="138" t="s">
        <v>320</v>
      </c>
      <c r="B28" s="635"/>
      <c r="C28" s="865">
        <v>7512</v>
      </c>
      <c r="D28" s="864" t="s">
        <v>321</v>
      </c>
    </row>
    <row r="29" ht="24.95" customHeight="1" spans="1:4">
      <c r="A29" s="138" t="s">
        <v>322</v>
      </c>
      <c r="B29" s="635"/>
      <c r="C29" s="865">
        <v>39</v>
      </c>
      <c r="D29" s="864"/>
    </row>
    <row r="30" ht="24.95" customHeight="1" spans="1:4">
      <c r="A30" s="863" t="s">
        <v>323</v>
      </c>
      <c r="B30" s="861"/>
      <c r="C30" s="862">
        <f>SUM(C31:C32)</f>
        <v>1453.45</v>
      </c>
      <c r="D30" s="138"/>
    </row>
    <row r="31" ht="24.95" customHeight="1" spans="1:4">
      <c r="A31" s="864" t="s">
        <v>324</v>
      </c>
      <c r="B31" s="635">
        <v>48</v>
      </c>
      <c r="C31" s="866">
        <f>'5.4其他人员'!H26</f>
        <v>251.57</v>
      </c>
      <c r="D31" s="138"/>
    </row>
    <row r="32" spans="1:4">
      <c r="A32" s="138" t="s">
        <v>325</v>
      </c>
      <c r="B32" s="136"/>
      <c r="C32" s="869">
        <v>1201.88</v>
      </c>
      <c r="D32" s="138"/>
    </row>
  </sheetData>
  <mergeCells count="5">
    <mergeCell ref="A2:D2"/>
    <mergeCell ref="A3:D3"/>
    <mergeCell ref="B4:C4"/>
    <mergeCell ref="A4:A5"/>
    <mergeCell ref="D4:D5"/>
  </mergeCells>
  <pageMargins left="0.751388888888889" right="0.751388888888889" top="0.865972222222222" bottom="0.511805555555556" header="0.5" footer="0.393055555555556"/>
  <pageSetup paperSize="9" scale="98" firstPageNumber="9" fitToHeight="0" orientation="portrait" useFirstPageNumber="1" horizontalDpi="600"/>
  <headerFooter>
    <oddFooter>&amp;C&amp;12&amp;P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9"/>
  <sheetViews>
    <sheetView topLeftCell="A109" workbookViewId="0">
      <selection activeCell="H117" sqref="H117"/>
    </sheetView>
  </sheetViews>
  <sheetFormatPr defaultColWidth="9.14285714285714" defaultRowHeight="12.75"/>
  <cols>
    <col min="1" max="1" width="5.56190476190476" style="833" customWidth="1"/>
    <col min="2" max="2" width="9" style="810" customWidth="1"/>
    <col min="3" max="3" width="21.1142857142857" style="834" customWidth="1"/>
    <col min="4" max="4" width="9.14285714285714" style="833"/>
    <col min="5" max="8" width="9.69523809523809" style="833" customWidth="1"/>
    <col min="9" max="9" width="11.8571428571429" style="833" customWidth="1"/>
    <col min="10" max="11" width="9.56190476190476" style="833" customWidth="1"/>
    <col min="12" max="12" width="9.4" style="779" customWidth="1"/>
    <col min="13" max="15" width="10.4285714285714" style="68" customWidth="1"/>
    <col min="16" max="16" width="9.14285714285714" style="68" customWidth="1"/>
    <col min="17" max="18" width="9.14285714285714" style="68"/>
    <col min="19" max="19" width="9.14285714285714" style="68" hidden="1" customWidth="1"/>
    <col min="20" max="16384" width="9.14285714285714" style="68"/>
  </cols>
  <sheetData>
    <row r="1" s="831" customFormat="1" ht="13.5" spans="1:19">
      <c r="A1" s="486" t="s">
        <v>326</v>
      </c>
      <c r="B1" s="486"/>
      <c r="C1" s="835"/>
      <c r="D1" s="836"/>
      <c r="E1" s="836"/>
      <c r="F1" s="739"/>
      <c r="G1" s="739"/>
      <c r="H1" s="739"/>
      <c r="I1" s="739"/>
      <c r="J1" s="739"/>
      <c r="K1" s="739"/>
      <c r="L1" s="739"/>
      <c r="M1" s="836"/>
      <c r="N1" s="836"/>
      <c r="O1" s="836"/>
      <c r="P1" s="836"/>
      <c r="Q1" s="836"/>
      <c r="R1" s="837"/>
      <c r="S1" s="838"/>
    </row>
    <row r="2" s="831" customFormat="1" ht="39" customHeight="1" spans="1:19">
      <c r="A2" s="839" t="s">
        <v>327</v>
      </c>
      <c r="B2" s="839"/>
      <c r="C2" s="840"/>
      <c r="D2" s="839"/>
      <c r="E2" s="839"/>
      <c r="F2" s="839"/>
      <c r="G2" s="839"/>
      <c r="H2" s="839"/>
      <c r="I2" s="839"/>
      <c r="J2" s="839"/>
      <c r="K2" s="839"/>
      <c r="L2" s="839"/>
      <c r="M2" s="839"/>
      <c r="N2" s="839"/>
      <c r="O2" s="839"/>
      <c r="P2" s="839"/>
      <c r="Q2" s="839"/>
      <c r="R2" s="837"/>
      <c r="S2" s="838"/>
    </row>
    <row r="3" s="832" customFormat="1" spans="1:19">
      <c r="A3" s="841" t="s">
        <v>78</v>
      </c>
      <c r="B3" s="841"/>
      <c r="C3" s="841"/>
      <c r="D3" s="842"/>
      <c r="E3" s="842"/>
      <c r="F3" s="843"/>
      <c r="G3" s="844"/>
      <c r="H3" s="844"/>
      <c r="I3" s="843"/>
      <c r="J3" s="843"/>
      <c r="K3" s="845"/>
      <c r="L3" s="845"/>
      <c r="M3" s="846"/>
      <c r="N3" s="847"/>
      <c r="O3" s="847"/>
      <c r="P3" s="847"/>
      <c r="Q3" s="848" t="s">
        <v>328</v>
      </c>
      <c r="R3" s="848"/>
      <c r="S3" s="849"/>
    </row>
    <row r="4" s="810" customFormat="1" ht="18" customHeight="1" spans="1:19">
      <c r="A4" s="524" t="s">
        <v>79</v>
      </c>
      <c r="B4" s="524" t="s">
        <v>329</v>
      </c>
      <c r="C4" s="581" t="s">
        <v>330</v>
      </c>
      <c r="D4" s="524" t="s">
        <v>331</v>
      </c>
      <c r="E4" s="524" t="s">
        <v>283</v>
      </c>
      <c r="F4" s="524" t="s">
        <v>332</v>
      </c>
      <c r="G4" s="524"/>
      <c r="H4" s="524"/>
      <c r="I4" s="524"/>
      <c r="J4" s="524"/>
      <c r="K4" s="524"/>
      <c r="L4" s="850" t="s">
        <v>333</v>
      </c>
      <c r="M4" s="851"/>
      <c r="N4" s="851"/>
      <c r="O4" s="851"/>
      <c r="P4" s="524" t="s">
        <v>248</v>
      </c>
      <c r="Q4" s="524" t="s">
        <v>249</v>
      </c>
      <c r="R4" s="524" t="s">
        <v>329</v>
      </c>
      <c r="S4" s="838"/>
    </row>
    <row r="5" s="810" customFormat="1" ht="24" spans="1:19">
      <c r="A5" s="524"/>
      <c r="B5" s="524"/>
      <c r="C5" s="581"/>
      <c r="D5" s="524"/>
      <c r="E5" s="851"/>
      <c r="F5" s="524" t="s">
        <v>334</v>
      </c>
      <c r="G5" s="850" t="s">
        <v>335</v>
      </c>
      <c r="H5" s="850" t="s">
        <v>336</v>
      </c>
      <c r="I5" s="850" t="s">
        <v>337</v>
      </c>
      <c r="J5" s="850" t="s">
        <v>338</v>
      </c>
      <c r="K5" s="852" t="s">
        <v>339</v>
      </c>
      <c r="L5" s="853" t="s">
        <v>334</v>
      </c>
      <c r="M5" s="854" t="s">
        <v>340</v>
      </c>
      <c r="N5" s="854" t="s">
        <v>341</v>
      </c>
      <c r="O5" s="854" t="s">
        <v>342</v>
      </c>
      <c r="P5" s="524"/>
      <c r="Q5" s="524"/>
      <c r="R5" s="524"/>
      <c r="S5" s="838"/>
    </row>
    <row r="6" s="810" customFormat="1" ht="18" customHeight="1" spans="1:19">
      <c r="A6" s="519"/>
      <c r="B6" s="519"/>
      <c r="C6" s="284"/>
      <c r="D6" s="820">
        <f t="shared" ref="D6:O6" si="0">SUM(D7:D119)</f>
        <v>4959</v>
      </c>
      <c r="E6" s="771">
        <f t="shared" si="0"/>
        <v>56544.6380285</v>
      </c>
      <c r="F6" s="771">
        <f t="shared" si="0"/>
        <v>43896.8513</v>
      </c>
      <c r="G6" s="771">
        <f t="shared" si="0"/>
        <v>21841.31472</v>
      </c>
      <c r="H6" s="771">
        <f t="shared" si="0"/>
        <v>12128.79072</v>
      </c>
      <c r="I6" s="771">
        <f t="shared" si="0"/>
        <v>1800.20066</v>
      </c>
      <c r="J6" s="771">
        <f t="shared" si="0"/>
        <v>5560.5012</v>
      </c>
      <c r="K6" s="771">
        <f t="shared" si="0"/>
        <v>2566.044</v>
      </c>
      <c r="L6" s="771">
        <f t="shared" si="0"/>
        <v>12647.7867285</v>
      </c>
      <c r="M6" s="771">
        <f t="shared" si="0"/>
        <v>6686.139568</v>
      </c>
      <c r="N6" s="771">
        <f t="shared" si="0"/>
        <v>3036.4582555</v>
      </c>
      <c r="O6" s="771">
        <f t="shared" si="0"/>
        <v>2925.188905</v>
      </c>
      <c r="P6" s="801"/>
      <c r="Q6" s="801"/>
      <c r="R6" s="801"/>
      <c r="S6" s="838"/>
    </row>
    <row r="7" s="810" customFormat="1" ht="26" customHeight="1" spans="1:19">
      <c r="A7" s="801">
        <v>1</v>
      </c>
      <c r="B7" s="801" t="s">
        <v>343</v>
      </c>
      <c r="C7" s="826" t="s">
        <v>344</v>
      </c>
      <c r="D7" s="801">
        <v>56</v>
      </c>
      <c r="E7" s="771">
        <f>F7+L7</f>
        <v>639.166919</v>
      </c>
      <c r="F7" s="771">
        <f>G7+H7+I7+J7+K7</f>
        <v>500.999</v>
      </c>
      <c r="G7" s="771">
        <v>230.9496</v>
      </c>
      <c r="H7" s="771">
        <v>131.364</v>
      </c>
      <c r="I7" s="771">
        <v>19.2458</v>
      </c>
      <c r="J7" s="771">
        <v>78.1596</v>
      </c>
      <c r="K7" s="771">
        <v>41.28</v>
      </c>
      <c r="L7" s="771">
        <f>M7+N7+O7</f>
        <v>138.167919</v>
      </c>
      <c r="M7" s="771">
        <v>73.55504</v>
      </c>
      <c r="N7" s="771">
        <v>32.432549</v>
      </c>
      <c r="O7" s="800">
        <v>32.18033</v>
      </c>
      <c r="P7" s="801">
        <v>201</v>
      </c>
      <c r="Q7" s="801">
        <v>301</v>
      </c>
      <c r="R7" s="801" t="s">
        <v>345</v>
      </c>
      <c r="S7" s="838">
        <v>47</v>
      </c>
    </row>
    <row r="8" s="810" customFormat="1" ht="26" customHeight="1" spans="1:19">
      <c r="A8" s="801">
        <v>2</v>
      </c>
      <c r="B8" s="801" t="s">
        <v>343</v>
      </c>
      <c r="C8" s="826" t="s">
        <v>346</v>
      </c>
      <c r="D8" s="801">
        <v>82</v>
      </c>
      <c r="E8" s="771">
        <f t="shared" ref="E8:E39" si="1">F8+L8</f>
        <v>1003.1995985</v>
      </c>
      <c r="F8" s="771">
        <f t="shared" ref="F8:F39" si="2">G8+H8+I8+J8+K8</f>
        <v>786.5387</v>
      </c>
      <c r="G8" s="771">
        <v>376.7412</v>
      </c>
      <c r="H8" s="771">
        <v>193.8492</v>
      </c>
      <c r="I8" s="771">
        <v>31.2011</v>
      </c>
      <c r="J8" s="771">
        <v>117.8112</v>
      </c>
      <c r="K8" s="771">
        <v>66.936</v>
      </c>
      <c r="L8" s="771">
        <f t="shared" ref="L8:L39" si="3">M8+N8+O8</f>
        <v>216.6608985</v>
      </c>
      <c r="M8" s="771">
        <v>115.136432</v>
      </c>
      <c r="N8" s="771">
        <v>51.1522775</v>
      </c>
      <c r="O8" s="800">
        <v>50.372189</v>
      </c>
      <c r="P8" s="801">
        <v>201</v>
      </c>
      <c r="Q8" s="801">
        <v>301</v>
      </c>
      <c r="R8" s="801" t="s">
        <v>345</v>
      </c>
      <c r="S8" s="838">
        <v>72</v>
      </c>
    </row>
    <row r="9" s="810" customFormat="1" ht="26" customHeight="1" spans="1:19">
      <c r="A9" s="801">
        <v>3</v>
      </c>
      <c r="B9" s="801" t="s">
        <v>343</v>
      </c>
      <c r="C9" s="826" t="s">
        <v>347</v>
      </c>
      <c r="D9" s="802">
        <v>44</v>
      </c>
      <c r="E9" s="771">
        <f t="shared" si="1"/>
        <v>560.7287155</v>
      </c>
      <c r="F9" s="771">
        <f t="shared" si="2"/>
        <v>439.7905</v>
      </c>
      <c r="G9" s="771">
        <v>211.2924</v>
      </c>
      <c r="H9" s="771">
        <v>106.9752</v>
      </c>
      <c r="I9" s="771">
        <v>17.6077</v>
      </c>
      <c r="J9" s="771">
        <v>65.8152</v>
      </c>
      <c r="K9" s="771">
        <v>38.1</v>
      </c>
      <c r="L9" s="771">
        <f t="shared" si="3"/>
        <v>120.9382155</v>
      </c>
      <c r="M9" s="771">
        <v>64.27048</v>
      </c>
      <c r="N9" s="771">
        <v>28.5494005</v>
      </c>
      <c r="O9" s="800">
        <v>28.118335</v>
      </c>
      <c r="P9" s="801">
        <v>201</v>
      </c>
      <c r="Q9" s="801">
        <v>301</v>
      </c>
      <c r="R9" s="801" t="s">
        <v>345</v>
      </c>
      <c r="S9" s="838">
        <v>43</v>
      </c>
    </row>
    <row r="10" s="810" customFormat="1" ht="26" customHeight="1" spans="1:19">
      <c r="A10" s="801">
        <v>4</v>
      </c>
      <c r="B10" s="801" t="s">
        <v>343</v>
      </c>
      <c r="C10" s="826" t="s">
        <v>348</v>
      </c>
      <c r="D10" s="802">
        <v>26</v>
      </c>
      <c r="E10" s="771">
        <f t="shared" si="1"/>
        <v>348.4838565</v>
      </c>
      <c r="F10" s="771">
        <f t="shared" si="2"/>
        <v>273.3663</v>
      </c>
      <c r="G10" s="771">
        <v>133.2324</v>
      </c>
      <c r="H10" s="771">
        <v>64.7424</v>
      </c>
      <c r="I10" s="771">
        <v>11.1027</v>
      </c>
      <c r="J10" s="771">
        <v>40.2528</v>
      </c>
      <c r="K10" s="771">
        <v>24.036</v>
      </c>
      <c r="L10" s="771">
        <f t="shared" si="3"/>
        <v>75.1175565</v>
      </c>
      <c r="M10" s="771">
        <v>39.892848</v>
      </c>
      <c r="N10" s="771">
        <v>17.7715875</v>
      </c>
      <c r="O10" s="800">
        <v>17.453121</v>
      </c>
      <c r="P10" s="801">
        <v>201</v>
      </c>
      <c r="Q10" s="801">
        <v>301</v>
      </c>
      <c r="R10" s="801" t="s">
        <v>345</v>
      </c>
      <c r="S10" s="838">
        <v>25</v>
      </c>
    </row>
    <row r="11" s="810" customFormat="1" ht="26" customHeight="1" spans="1:19">
      <c r="A11" s="801">
        <v>5</v>
      </c>
      <c r="B11" s="801" t="s">
        <v>343</v>
      </c>
      <c r="C11" s="826" t="s">
        <v>349</v>
      </c>
      <c r="D11" s="802">
        <v>20</v>
      </c>
      <c r="E11" s="771">
        <f t="shared" si="1"/>
        <v>240.3887105</v>
      </c>
      <c r="F11" s="771">
        <f t="shared" si="2"/>
        <v>188.3459</v>
      </c>
      <c r="G11" s="771">
        <v>90.2148</v>
      </c>
      <c r="H11" s="771">
        <v>46.7484</v>
      </c>
      <c r="I11" s="771">
        <v>7.5179</v>
      </c>
      <c r="J11" s="771">
        <v>28.3968</v>
      </c>
      <c r="K11" s="771">
        <v>15.468</v>
      </c>
      <c r="L11" s="771">
        <f t="shared" si="3"/>
        <v>52.0428105</v>
      </c>
      <c r="M11" s="771">
        <v>27.660464</v>
      </c>
      <c r="N11" s="771">
        <v>12.2808935</v>
      </c>
      <c r="O11" s="800">
        <v>12.101453</v>
      </c>
      <c r="P11" s="801">
        <v>206</v>
      </c>
      <c r="Q11" s="801">
        <v>301</v>
      </c>
      <c r="R11" s="801" t="s">
        <v>350</v>
      </c>
      <c r="S11" s="838">
        <v>18</v>
      </c>
    </row>
    <row r="12" s="810" customFormat="1" ht="26" customHeight="1" spans="1:19">
      <c r="A12" s="801">
        <v>6</v>
      </c>
      <c r="B12" s="801" t="s">
        <v>343</v>
      </c>
      <c r="C12" s="826" t="s">
        <v>351</v>
      </c>
      <c r="D12" s="802">
        <v>6</v>
      </c>
      <c r="E12" s="771">
        <f t="shared" si="1"/>
        <v>65.5649745</v>
      </c>
      <c r="F12" s="771">
        <f t="shared" si="2"/>
        <v>51.4107</v>
      </c>
      <c r="G12" s="771">
        <v>23.5764</v>
      </c>
      <c r="H12" s="771">
        <v>13.428</v>
      </c>
      <c r="I12" s="771">
        <v>1.9647</v>
      </c>
      <c r="J12" s="771">
        <v>8.1696</v>
      </c>
      <c r="K12" s="771">
        <v>4.272</v>
      </c>
      <c r="L12" s="771">
        <f t="shared" si="3"/>
        <v>14.1542745</v>
      </c>
      <c r="M12" s="771">
        <v>7.542192</v>
      </c>
      <c r="N12" s="771">
        <v>3.3123735</v>
      </c>
      <c r="O12" s="800">
        <v>3.299709</v>
      </c>
      <c r="P12" s="801">
        <v>201</v>
      </c>
      <c r="Q12" s="801">
        <v>301</v>
      </c>
      <c r="R12" s="801" t="s">
        <v>345</v>
      </c>
      <c r="S12" s="838">
        <v>5</v>
      </c>
    </row>
    <row r="13" s="810" customFormat="1" ht="26" customHeight="1" spans="1:19">
      <c r="A13" s="801">
        <v>7</v>
      </c>
      <c r="B13" s="801" t="s">
        <v>343</v>
      </c>
      <c r="C13" s="826" t="s">
        <v>352</v>
      </c>
      <c r="D13" s="802">
        <v>5</v>
      </c>
      <c r="E13" s="771">
        <f t="shared" si="1"/>
        <v>55.4443555</v>
      </c>
      <c r="F13" s="771">
        <f t="shared" si="2"/>
        <v>43.4713</v>
      </c>
      <c r="G13" s="771">
        <v>20.046</v>
      </c>
      <c r="H13" s="771">
        <v>11.2884</v>
      </c>
      <c r="I13" s="771">
        <v>1.6705</v>
      </c>
      <c r="J13" s="771">
        <v>6.8544</v>
      </c>
      <c r="K13" s="771">
        <v>3.612</v>
      </c>
      <c r="L13" s="771">
        <f t="shared" si="3"/>
        <v>11.9730555</v>
      </c>
      <c r="M13" s="771">
        <v>6.377488</v>
      </c>
      <c r="N13" s="771">
        <v>2.8054165</v>
      </c>
      <c r="O13" s="800">
        <v>2.790151</v>
      </c>
      <c r="P13" s="801">
        <v>201</v>
      </c>
      <c r="Q13" s="801">
        <v>301</v>
      </c>
      <c r="R13" s="801" t="s">
        <v>345</v>
      </c>
      <c r="S13" s="838">
        <v>6</v>
      </c>
    </row>
    <row r="14" s="810" customFormat="1" ht="26" customHeight="1" spans="1:19">
      <c r="A14" s="801">
        <v>8</v>
      </c>
      <c r="B14" s="801" t="s">
        <v>343</v>
      </c>
      <c r="C14" s="826" t="s">
        <v>353</v>
      </c>
      <c r="D14" s="802">
        <v>11</v>
      </c>
      <c r="E14" s="771">
        <f t="shared" si="1"/>
        <v>132.831888</v>
      </c>
      <c r="F14" s="771">
        <f t="shared" si="2"/>
        <v>103.9668</v>
      </c>
      <c r="G14" s="771">
        <v>51.6672</v>
      </c>
      <c r="H14" s="771">
        <v>25.9656</v>
      </c>
      <c r="I14" s="771">
        <v>4.3056</v>
      </c>
      <c r="J14" s="771">
        <v>13.2804</v>
      </c>
      <c r="K14" s="771">
        <v>8.748</v>
      </c>
      <c r="L14" s="771">
        <f t="shared" si="3"/>
        <v>28.865088</v>
      </c>
      <c r="M14" s="771">
        <v>15.235008</v>
      </c>
      <c r="N14" s="771">
        <v>6.964764</v>
      </c>
      <c r="O14" s="800">
        <v>6.665316</v>
      </c>
      <c r="P14" s="801">
        <v>201</v>
      </c>
      <c r="Q14" s="801">
        <v>301</v>
      </c>
      <c r="R14" s="801" t="s">
        <v>354</v>
      </c>
      <c r="S14" s="838">
        <v>11</v>
      </c>
    </row>
    <row r="15" s="810" customFormat="1" ht="26" customHeight="1" spans="1:19">
      <c r="A15" s="801">
        <v>9</v>
      </c>
      <c r="B15" s="801" t="s">
        <v>343</v>
      </c>
      <c r="C15" s="826" t="s">
        <v>355</v>
      </c>
      <c r="D15" s="802">
        <v>14</v>
      </c>
      <c r="E15" s="771">
        <f t="shared" si="1"/>
        <v>161.908933</v>
      </c>
      <c r="F15" s="771">
        <f t="shared" si="2"/>
        <v>126.7666</v>
      </c>
      <c r="G15" s="771">
        <v>60.2328</v>
      </c>
      <c r="H15" s="771">
        <v>32.9988</v>
      </c>
      <c r="I15" s="771">
        <v>5.0194</v>
      </c>
      <c r="J15" s="771">
        <v>18.2316</v>
      </c>
      <c r="K15" s="771">
        <v>10.284</v>
      </c>
      <c r="L15" s="771">
        <f t="shared" si="3"/>
        <v>35.142333</v>
      </c>
      <c r="M15" s="771">
        <v>18.637216</v>
      </c>
      <c r="N15" s="771">
        <v>8.351335</v>
      </c>
      <c r="O15" s="800">
        <v>8.153782</v>
      </c>
      <c r="P15" s="801">
        <v>201</v>
      </c>
      <c r="Q15" s="801">
        <v>301</v>
      </c>
      <c r="R15" s="801" t="s">
        <v>354</v>
      </c>
      <c r="S15" s="838">
        <v>14</v>
      </c>
    </row>
    <row r="16" s="810" customFormat="1" ht="26" customHeight="1" spans="1:19">
      <c r="A16" s="801">
        <v>10</v>
      </c>
      <c r="B16" s="801" t="s">
        <v>343</v>
      </c>
      <c r="C16" s="826" t="s">
        <v>356</v>
      </c>
      <c r="D16" s="802">
        <v>11</v>
      </c>
      <c r="E16" s="771">
        <f t="shared" si="1"/>
        <v>131.6175205</v>
      </c>
      <c r="F16" s="771">
        <f t="shared" si="2"/>
        <v>103.2343</v>
      </c>
      <c r="G16" s="771">
        <v>49.314</v>
      </c>
      <c r="H16" s="771">
        <v>25.4124</v>
      </c>
      <c r="I16" s="771">
        <v>4.1095</v>
      </c>
      <c r="J16" s="771">
        <v>15.4344</v>
      </c>
      <c r="K16" s="771">
        <v>8.964</v>
      </c>
      <c r="L16" s="771">
        <f t="shared" si="3"/>
        <v>28.3832205</v>
      </c>
      <c r="M16" s="771">
        <v>15.083248</v>
      </c>
      <c r="N16" s="771">
        <v>6.7010515</v>
      </c>
      <c r="O16" s="800">
        <v>6.598921</v>
      </c>
      <c r="P16" s="801">
        <v>201</v>
      </c>
      <c r="Q16" s="801">
        <v>301</v>
      </c>
      <c r="R16" s="801" t="s">
        <v>345</v>
      </c>
      <c r="S16" s="838">
        <v>9</v>
      </c>
    </row>
    <row r="17" s="810" customFormat="1" ht="26" customHeight="1" spans="1:19">
      <c r="A17" s="801">
        <v>11</v>
      </c>
      <c r="B17" s="801" t="s">
        <v>343</v>
      </c>
      <c r="C17" s="826" t="s">
        <v>357</v>
      </c>
      <c r="D17" s="802">
        <v>13</v>
      </c>
      <c r="E17" s="771">
        <f t="shared" si="1"/>
        <v>164.362891</v>
      </c>
      <c r="F17" s="771">
        <f t="shared" si="2"/>
        <v>128.4766</v>
      </c>
      <c r="G17" s="771">
        <v>63.9768</v>
      </c>
      <c r="H17" s="771">
        <v>30.9576</v>
      </c>
      <c r="I17" s="771">
        <v>5.3314</v>
      </c>
      <c r="J17" s="771">
        <v>18.7068</v>
      </c>
      <c r="K17" s="771">
        <v>9.504</v>
      </c>
      <c r="L17" s="771">
        <f t="shared" si="3"/>
        <v>35.886291</v>
      </c>
      <c r="M17" s="771">
        <v>19.035616</v>
      </c>
      <c r="N17" s="771">
        <v>8.522593</v>
      </c>
      <c r="O17" s="800">
        <v>8.328082</v>
      </c>
      <c r="P17" s="801">
        <v>201</v>
      </c>
      <c r="Q17" s="801">
        <v>301</v>
      </c>
      <c r="R17" s="801" t="s">
        <v>345</v>
      </c>
      <c r="S17" s="838">
        <v>14</v>
      </c>
    </row>
    <row r="18" s="810" customFormat="1" ht="26" customHeight="1" spans="1:19">
      <c r="A18" s="801">
        <v>12</v>
      </c>
      <c r="B18" s="801" t="s">
        <v>343</v>
      </c>
      <c r="C18" s="826" t="s">
        <v>358</v>
      </c>
      <c r="D18" s="802">
        <v>122</v>
      </c>
      <c r="E18" s="771">
        <f t="shared" si="1"/>
        <v>1486.0186385</v>
      </c>
      <c r="F18" s="771">
        <f t="shared" si="2"/>
        <v>1163.5487</v>
      </c>
      <c r="G18" s="771">
        <v>525.9156</v>
      </c>
      <c r="H18" s="771">
        <v>329.0616</v>
      </c>
      <c r="I18" s="771">
        <v>43.8263</v>
      </c>
      <c r="J18" s="771">
        <v>171.0732</v>
      </c>
      <c r="K18" s="771">
        <v>93.672</v>
      </c>
      <c r="L18" s="771">
        <f t="shared" si="3"/>
        <v>322.4699385</v>
      </c>
      <c r="M18" s="771">
        <v>171.180272</v>
      </c>
      <c r="N18" s="771">
        <v>76.3982975</v>
      </c>
      <c r="O18" s="800">
        <v>74.891369</v>
      </c>
      <c r="P18" s="801">
        <v>201</v>
      </c>
      <c r="Q18" s="801">
        <v>301</v>
      </c>
      <c r="R18" s="801" t="s">
        <v>345</v>
      </c>
      <c r="S18" s="838">
        <v>119</v>
      </c>
    </row>
    <row r="19" s="810" customFormat="1" ht="26" customHeight="1" spans="1:19">
      <c r="A19" s="801">
        <v>13</v>
      </c>
      <c r="B19" s="801" t="s">
        <v>343</v>
      </c>
      <c r="C19" s="826" t="s">
        <v>359</v>
      </c>
      <c r="D19" s="802">
        <v>35</v>
      </c>
      <c r="E19" s="771">
        <f t="shared" si="1"/>
        <v>391.0453925</v>
      </c>
      <c r="F19" s="771">
        <f t="shared" si="2"/>
        <v>307.0439</v>
      </c>
      <c r="G19" s="771">
        <v>138.5124</v>
      </c>
      <c r="H19" s="771">
        <v>80.6592</v>
      </c>
      <c r="I19" s="771">
        <v>11.5427</v>
      </c>
      <c r="J19" s="771">
        <v>49.2456</v>
      </c>
      <c r="K19" s="771">
        <v>27.084</v>
      </c>
      <c r="L19" s="771">
        <f t="shared" si="3"/>
        <v>84.0014925</v>
      </c>
      <c r="M19" s="771">
        <v>44.793584</v>
      </c>
      <c r="N19" s="771">
        <v>19.6107155</v>
      </c>
      <c r="O19" s="800">
        <v>19.597193</v>
      </c>
      <c r="P19" s="801">
        <v>201</v>
      </c>
      <c r="Q19" s="801">
        <v>301</v>
      </c>
      <c r="R19" s="801" t="s">
        <v>345</v>
      </c>
      <c r="S19" s="838">
        <v>39</v>
      </c>
    </row>
    <row r="20" s="810" customFormat="1" ht="26" customHeight="1" spans="1:19">
      <c r="A20" s="801">
        <v>14</v>
      </c>
      <c r="B20" s="801" t="s">
        <v>343</v>
      </c>
      <c r="C20" s="826" t="s">
        <v>360</v>
      </c>
      <c r="D20" s="802">
        <v>12</v>
      </c>
      <c r="E20" s="771">
        <f t="shared" si="1"/>
        <v>139.899333</v>
      </c>
      <c r="F20" s="771">
        <f t="shared" si="2"/>
        <v>109.4766</v>
      </c>
      <c r="G20" s="771">
        <v>53.0712</v>
      </c>
      <c r="H20" s="771">
        <v>27.0492</v>
      </c>
      <c r="I20" s="771">
        <v>4.4226</v>
      </c>
      <c r="J20" s="771">
        <v>16.4856</v>
      </c>
      <c r="K20" s="771">
        <v>8.448</v>
      </c>
      <c r="L20" s="771">
        <f t="shared" si="3"/>
        <v>30.422733</v>
      </c>
      <c r="M20" s="771">
        <v>16.164576</v>
      </c>
      <c r="N20" s="771">
        <v>7.186155</v>
      </c>
      <c r="O20" s="800">
        <v>7.072002</v>
      </c>
      <c r="P20" s="801">
        <v>201</v>
      </c>
      <c r="Q20" s="801">
        <v>301</v>
      </c>
      <c r="R20" s="801" t="s">
        <v>354</v>
      </c>
      <c r="S20" s="838">
        <v>11</v>
      </c>
    </row>
    <row r="21" s="810" customFormat="1" ht="26" customHeight="1" spans="1:19">
      <c r="A21" s="801">
        <v>15</v>
      </c>
      <c r="B21" s="801" t="s">
        <v>343</v>
      </c>
      <c r="C21" s="826" t="s">
        <v>361</v>
      </c>
      <c r="D21" s="802">
        <v>30</v>
      </c>
      <c r="E21" s="771">
        <f t="shared" si="1"/>
        <v>382.7990465</v>
      </c>
      <c r="F21" s="771">
        <f t="shared" si="2"/>
        <v>297.2219</v>
      </c>
      <c r="G21" s="771">
        <v>155.658</v>
      </c>
      <c r="H21" s="771">
        <v>71.4252</v>
      </c>
      <c r="I21" s="771">
        <v>12.7355</v>
      </c>
      <c r="J21" s="771">
        <v>43.6272</v>
      </c>
      <c r="K21" s="771">
        <v>13.776</v>
      </c>
      <c r="L21" s="771">
        <f t="shared" si="3"/>
        <v>85.5771465</v>
      </c>
      <c r="M21" s="771">
        <v>45.351344</v>
      </c>
      <c r="N21" s="771">
        <v>20.3845895</v>
      </c>
      <c r="O21" s="800">
        <v>19.841213</v>
      </c>
      <c r="P21" s="801">
        <v>201</v>
      </c>
      <c r="Q21" s="801">
        <v>301</v>
      </c>
      <c r="R21" s="801" t="s">
        <v>354</v>
      </c>
      <c r="S21" s="838">
        <v>28</v>
      </c>
    </row>
    <row r="22" s="810" customFormat="1" ht="26" customHeight="1" spans="1:19">
      <c r="A22" s="801">
        <v>16</v>
      </c>
      <c r="B22" s="801" t="s">
        <v>343</v>
      </c>
      <c r="C22" s="826" t="s">
        <v>362</v>
      </c>
      <c r="D22" s="802">
        <v>21</v>
      </c>
      <c r="E22" s="771">
        <f t="shared" si="1"/>
        <v>241.2004435</v>
      </c>
      <c r="F22" s="771">
        <f t="shared" si="2"/>
        <v>189.2341</v>
      </c>
      <c r="G22" s="771">
        <v>88.4604</v>
      </c>
      <c r="H22" s="771">
        <v>47.9112</v>
      </c>
      <c r="I22" s="771">
        <v>7.3717</v>
      </c>
      <c r="J22" s="771">
        <v>29.0748</v>
      </c>
      <c r="K22" s="771">
        <v>16.416</v>
      </c>
      <c r="L22" s="771">
        <f t="shared" si="3"/>
        <v>51.9663435</v>
      </c>
      <c r="M22" s="771">
        <v>27.650896</v>
      </c>
      <c r="N22" s="771">
        <v>12.2181805</v>
      </c>
      <c r="O22" s="800">
        <v>12.097267</v>
      </c>
      <c r="P22" s="801">
        <v>201</v>
      </c>
      <c r="Q22" s="801">
        <v>301</v>
      </c>
      <c r="R22" s="801" t="s">
        <v>345</v>
      </c>
      <c r="S22" s="838">
        <v>20</v>
      </c>
    </row>
    <row r="23" s="810" customFormat="1" ht="26" customHeight="1" spans="1:19">
      <c r="A23" s="801">
        <v>17</v>
      </c>
      <c r="B23" s="801" t="s">
        <v>343</v>
      </c>
      <c r="C23" s="826" t="s">
        <v>363</v>
      </c>
      <c r="D23" s="802">
        <v>45</v>
      </c>
      <c r="E23" s="771">
        <f t="shared" si="1"/>
        <v>445.9719935</v>
      </c>
      <c r="F23" s="771">
        <f t="shared" si="2"/>
        <v>343.6769</v>
      </c>
      <c r="G23" s="771">
        <v>169.1484</v>
      </c>
      <c r="H23" s="771">
        <v>99.1728</v>
      </c>
      <c r="I23" s="771">
        <v>13.5137</v>
      </c>
      <c r="J23" s="771">
        <v>58.77</v>
      </c>
      <c r="K23" s="771">
        <v>3.072</v>
      </c>
      <c r="L23" s="771">
        <f t="shared" si="3"/>
        <v>102.2950935</v>
      </c>
      <c r="M23" s="771">
        <v>54.496784</v>
      </c>
      <c r="N23" s="771">
        <v>23.9559665</v>
      </c>
      <c r="O23" s="800">
        <v>23.842343</v>
      </c>
      <c r="P23" s="801">
        <v>207</v>
      </c>
      <c r="Q23" s="801">
        <v>301</v>
      </c>
      <c r="R23" s="801" t="s">
        <v>350</v>
      </c>
      <c r="S23" s="838">
        <v>43</v>
      </c>
    </row>
    <row r="24" s="810" customFormat="1" ht="26" customHeight="1" spans="1:19">
      <c r="A24" s="801">
        <v>18</v>
      </c>
      <c r="B24" s="801" t="s">
        <v>343</v>
      </c>
      <c r="C24" s="826" t="s">
        <v>364</v>
      </c>
      <c r="D24" s="802">
        <v>25</v>
      </c>
      <c r="E24" s="771">
        <f t="shared" si="1"/>
        <v>299.823075</v>
      </c>
      <c r="F24" s="771">
        <f t="shared" si="2"/>
        <v>234.5058</v>
      </c>
      <c r="G24" s="771">
        <v>114.516</v>
      </c>
      <c r="H24" s="771">
        <v>57.6636</v>
      </c>
      <c r="I24" s="771">
        <v>9.543</v>
      </c>
      <c r="J24" s="771">
        <v>35.1072</v>
      </c>
      <c r="K24" s="771">
        <v>17.676</v>
      </c>
      <c r="L24" s="771">
        <f t="shared" si="3"/>
        <v>65.317275</v>
      </c>
      <c r="M24" s="771">
        <v>34.692768</v>
      </c>
      <c r="N24" s="771">
        <v>15.446421</v>
      </c>
      <c r="O24" s="800">
        <v>15.178086</v>
      </c>
      <c r="P24" s="801">
        <v>207</v>
      </c>
      <c r="Q24" s="801">
        <v>301</v>
      </c>
      <c r="R24" s="801" t="s">
        <v>345</v>
      </c>
      <c r="S24" s="838">
        <v>28</v>
      </c>
    </row>
    <row r="25" s="810" customFormat="1" ht="26" customHeight="1" spans="1:19">
      <c r="A25" s="801">
        <v>19</v>
      </c>
      <c r="B25" s="801" t="s">
        <v>343</v>
      </c>
      <c r="C25" s="826" t="s">
        <v>365</v>
      </c>
      <c r="D25" s="802">
        <v>6</v>
      </c>
      <c r="E25" s="771">
        <f t="shared" si="1"/>
        <v>66.738691</v>
      </c>
      <c r="F25" s="771">
        <f t="shared" si="2"/>
        <v>51.2866</v>
      </c>
      <c r="G25" s="771">
        <v>26.9544</v>
      </c>
      <c r="H25" s="771">
        <v>13.8132</v>
      </c>
      <c r="I25" s="771">
        <v>2.2462</v>
      </c>
      <c r="J25" s="771">
        <v>8.2728</v>
      </c>
      <c r="K25" s="771">
        <v>0</v>
      </c>
      <c r="L25" s="771">
        <f t="shared" si="3"/>
        <v>15.452091</v>
      </c>
      <c r="M25" s="771">
        <v>8.205856</v>
      </c>
      <c r="N25" s="771">
        <v>3.656173</v>
      </c>
      <c r="O25" s="800">
        <v>3.590062</v>
      </c>
      <c r="P25" s="801">
        <v>207</v>
      </c>
      <c r="Q25" s="801">
        <v>301</v>
      </c>
      <c r="R25" s="801" t="s">
        <v>350</v>
      </c>
      <c r="S25" s="838">
        <v>7</v>
      </c>
    </row>
    <row r="26" s="810" customFormat="1" ht="26" customHeight="1" spans="1:19">
      <c r="A26" s="801">
        <v>20</v>
      </c>
      <c r="B26" s="801" t="s">
        <v>343</v>
      </c>
      <c r="C26" s="826" t="s">
        <v>366</v>
      </c>
      <c r="D26" s="802">
        <v>11</v>
      </c>
      <c r="E26" s="771">
        <f t="shared" si="1"/>
        <v>129.573989</v>
      </c>
      <c r="F26" s="771">
        <f t="shared" si="2"/>
        <v>99.5462</v>
      </c>
      <c r="G26" s="771">
        <v>53.7864</v>
      </c>
      <c r="H26" s="771">
        <v>25.6392</v>
      </c>
      <c r="I26" s="771">
        <v>4.4822</v>
      </c>
      <c r="J26" s="771">
        <v>15.6384</v>
      </c>
      <c r="K26" s="771">
        <v>0</v>
      </c>
      <c r="L26" s="771">
        <f t="shared" si="3"/>
        <v>30.027789</v>
      </c>
      <c r="M26" s="771">
        <v>15.927392</v>
      </c>
      <c r="N26" s="771">
        <v>7.132163</v>
      </c>
      <c r="O26" s="800">
        <v>6.968234</v>
      </c>
      <c r="P26" s="801">
        <v>207</v>
      </c>
      <c r="Q26" s="801">
        <v>301</v>
      </c>
      <c r="R26" s="801" t="s">
        <v>350</v>
      </c>
      <c r="S26" s="838">
        <v>11</v>
      </c>
    </row>
    <row r="27" s="810" customFormat="1" ht="26" customHeight="1" spans="1:19">
      <c r="A27" s="801">
        <v>21</v>
      </c>
      <c r="B27" s="801" t="s">
        <v>343</v>
      </c>
      <c r="C27" s="826" t="s">
        <v>367</v>
      </c>
      <c r="D27" s="802">
        <v>11</v>
      </c>
      <c r="E27" s="771">
        <f t="shared" si="1"/>
        <v>117.9554635</v>
      </c>
      <c r="F27" s="771">
        <f t="shared" si="2"/>
        <v>90.8809</v>
      </c>
      <c r="G27" s="771">
        <v>45.7308</v>
      </c>
      <c r="H27" s="771">
        <v>25.3092</v>
      </c>
      <c r="I27" s="771">
        <v>3.6169</v>
      </c>
      <c r="J27" s="771">
        <v>15.468</v>
      </c>
      <c r="K27" s="771">
        <v>0.756</v>
      </c>
      <c r="L27" s="771">
        <f t="shared" si="3"/>
        <v>27.0745635</v>
      </c>
      <c r="M27" s="771">
        <v>14.419984</v>
      </c>
      <c r="N27" s="771">
        <v>6.3458365</v>
      </c>
      <c r="O27" s="800">
        <v>6.308743</v>
      </c>
      <c r="P27" s="801">
        <v>207</v>
      </c>
      <c r="Q27" s="801">
        <v>301</v>
      </c>
      <c r="R27" s="801" t="s">
        <v>350</v>
      </c>
      <c r="S27" s="838">
        <v>10</v>
      </c>
    </row>
    <row r="28" s="810" customFormat="1" ht="26" customHeight="1" spans="1:19">
      <c r="A28" s="801">
        <v>22</v>
      </c>
      <c r="B28" s="801" t="s">
        <v>343</v>
      </c>
      <c r="C28" s="826" t="s">
        <v>368</v>
      </c>
      <c r="D28" s="802">
        <v>4</v>
      </c>
      <c r="E28" s="771">
        <f t="shared" si="1"/>
        <v>48.4882385</v>
      </c>
      <c r="F28" s="771">
        <f t="shared" si="2"/>
        <v>37.2431</v>
      </c>
      <c r="G28" s="771">
        <v>20.4324</v>
      </c>
      <c r="H28" s="771">
        <v>9.3852</v>
      </c>
      <c r="I28" s="771">
        <v>1.7027</v>
      </c>
      <c r="J28" s="771">
        <v>5.7228</v>
      </c>
      <c r="K28" s="771">
        <v>0</v>
      </c>
      <c r="L28" s="771">
        <f t="shared" si="3"/>
        <v>11.2451385</v>
      </c>
      <c r="M28" s="771">
        <v>5.958896</v>
      </c>
      <c r="N28" s="771">
        <v>2.6792255</v>
      </c>
      <c r="O28" s="800">
        <v>2.607017</v>
      </c>
      <c r="P28" s="801">
        <v>207</v>
      </c>
      <c r="Q28" s="801">
        <v>301</v>
      </c>
      <c r="R28" s="801" t="s">
        <v>350</v>
      </c>
      <c r="S28" s="838">
        <v>4</v>
      </c>
    </row>
    <row r="29" s="810" customFormat="1" ht="26" customHeight="1" spans="1:19">
      <c r="A29" s="801">
        <v>23</v>
      </c>
      <c r="B29" s="801" t="s">
        <v>343</v>
      </c>
      <c r="C29" s="826" t="s">
        <v>369</v>
      </c>
      <c r="D29" s="802">
        <v>13</v>
      </c>
      <c r="E29" s="771">
        <f t="shared" si="1"/>
        <v>149.123734</v>
      </c>
      <c r="F29" s="771">
        <f t="shared" si="2"/>
        <v>116.6164</v>
      </c>
      <c r="G29" s="771">
        <v>56.4816</v>
      </c>
      <c r="H29" s="771">
        <v>29.1768</v>
      </c>
      <c r="I29" s="771">
        <v>4.7068</v>
      </c>
      <c r="J29" s="771">
        <v>17.5752</v>
      </c>
      <c r="K29" s="771">
        <v>8.676</v>
      </c>
      <c r="L29" s="771">
        <f t="shared" si="3"/>
        <v>32.507334</v>
      </c>
      <c r="M29" s="771">
        <v>17.270464</v>
      </c>
      <c r="N29" s="771">
        <v>7.681042</v>
      </c>
      <c r="O29" s="800">
        <v>7.555828</v>
      </c>
      <c r="P29" s="801">
        <v>207</v>
      </c>
      <c r="Q29" s="801">
        <v>301</v>
      </c>
      <c r="R29" s="801" t="s">
        <v>345</v>
      </c>
      <c r="S29" s="838">
        <v>12</v>
      </c>
    </row>
    <row r="30" s="810" customFormat="1" ht="26" customHeight="1" spans="1:19">
      <c r="A30" s="801">
        <v>24</v>
      </c>
      <c r="B30" s="801" t="s">
        <v>343</v>
      </c>
      <c r="C30" s="826" t="s">
        <v>370</v>
      </c>
      <c r="D30" s="802">
        <v>10</v>
      </c>
      <c r="E30" s="771">
        <f t="shared" si="1"/>
        <v>128.7055075</v>
      </c>
      <c r="F30" s="771">
        <f t="shared" si="2"/>
        <v>100.8625</v>
      </c>
      <c r="G30" s="771">
        <v>49.0044</v>
      </c>
      <c r="H30" s="771">
        <v>24.4464</v>
      </c>
      <c r="I30" s="771">
        <v>4.0837</v>
      </c>
      <c r="J30" s="771">
        <v>14.868</v>
      </c>
      <c r="K30" s="771">
        <v>8.46</v>
      </c>
      <c r="L30" s="771">
        <f t="shared" si="3"/>
        <v>27.8430075</v>
      </c>
      <c r="M30" s="771">
        <v>14.7844</v>
      </c>
      <c r="N30" s="771">
        <v>6.5904325</v>
      </c>
      <c r="O30" s="800">
        <v>6.468175</v>
      </c>
      <c r="P30" s="801">
        <v>207</v>
      </c>
      <c r="Q30" s="801">
        <v>301</v>
      </c>
      <c r="R30" s="801" t="s">
        <v>350</v>
      </c>
      <c r="S30" s="838">
        <v>10</v>
      </c>
    </row>
    <row r="31" s="810" customFormat="1" ht="26" customHeight="1" spans="1:19">
      <c r="A31" s="801">
        <v>25</v>
      </c>
      <c r="B31" s="801" t="s">
        <v>343</v>
      </c>
      <c r="C31" s="826" t="s">
        <v>371</v>
      </c>
      <c r="D31" s="802">
        <v>20</v>
      </c>
      <c r="E31" s="771">
        <f t="shared" si="1"/>
        <v>230.125671</v>
      </c>
      <c r="F31" s="771">
        <f t="shared" si="2"/>
        <v>180.333</v>
      </c>
      <c r="G31" s="771">
        <v>84.9096</v>
      </c>
      <c r="H31" s="771">
        <v>45.7572</v>
      </c>
      <c r="I31" s="771">
        <v>7.0758</v>
      </c>
      <c r="J31" s="771">
        <v>27.8424</v>
      </c>
      <c r="K31" s="771">
        <v>14.748</v>
      </c>
      <c r="L31" s="771">
        <f t="shared" si="3"/>
        <v>49.792671</v>
      </c>
      <c r="M31" s="771">
        <v>26.4936</v>
      </c>
      <c r="N31" s="771">
        <v>11.708121</v>
      </c>
      <c r="O31" s="800">
        <v>11.59095</v>
      </c>
      <c r="P31" s="801">
        <v>201</v>
      </c>
      <c r="Q31" s="801">
        <v>301</v>
      </c>
      <c r="R31" s="801" t="s">
        <v>345</v>
      </c>
      <c r="S31" s="838">
        <v>18</v>
      </c>
    </row>
    <row r="32" s="810" customFormat="1" ht="26" customHeight="1" spans="1:19">
      <c r="A32" s="801">
        <v>26</v>
      </c>
      <c r="B32" s="801" t="s">
        <v>343</v>
      </c>
      <c r="C32" s="826" t="s">
        <v>372</v>
      </c>
      <c r="D32" s="802">
        <v>8</v>
      </c>
      <c r="E32" s="771">
        <f t="shared" si="1"/>
        <v>100.7654535</v>
      </c>
      <c r="F32" s="771">
        <f t="shared" si="2"/>
        <v>78.9597</v>
      </c>
      <c r="G32" s="771">
        <v>38.286</v>
      </c>
      <c r="H32" s="771">
        <v>19.2</v>
      </c>
      <c r="I32" s="771">
        <v>3.1905</v>
      </c>
      <c r="J32" s="771">
        <v>11.7072</v>
      </c>
      <c r="K32" s="771">
        <v>6.576</v>
      </c>
      <c r="L32" s="771">
        <f t="shared" si="3"/>
        <v>21.8057535</v>
      </c>
      <c r="M32" s="771">
        <v>11.581392</v>
      </c>
      <c r="N32" s="771">
        <v>5.1575025</v>
      </c>
      <c r="O32" s="800">
        <v>5.066859</v>
      </c>
      <c r="P32" s="801">
        <v>201</v>
      </c>
      <c r="Q32" s="801">
        <v>301</v>
      </c>
      <c r="R32" s="801" t="s">
        <v>345</v>
      </c>
      <c r="S32" s="838">
        <v>7</v>
      </c>
    </row>
    <row r="33" s="810" customFormat="1" ht="26" customHeight="1" spans="1:19">
      <c r="A33" s="801">
        <v>27</v>
      </c>
      <c r="B33" s="801" t="s">
        <v>343</v>
      </c>
      <c r="C33" s="826" t="s">
        <v>373</v>
      </c>
      <c r="D33" s="802">
        <v>24</v>
      </c>
      <c r="E33" s="771">
        <f t="shared" si="1"/>
        <v>326.624279</v>
      </c>
      <c r="F33" s="771">
        <f t="shared" si="2"/>
        <v>255.2174</v>
      </c>
      <c r="G33" s="771">
        <v>114.8568</v>
      </c>
      <c r="H33" s="771">
        <v>76.92</v>
      </c>
      <c r="I33" s="771">
        <v>9.5714</v>
      </c>
      <c r="J33" s="771">
        <v>34.7052</v>
      </c>
      <c r="K33" s="771">
        <v>19.164</v>
      </c>
      <c r="L33" s="771">
        <f t="shared" si="3"/>
        <v>71.406879</v>
      </c>
      <c r="M33" s="771">
        <v>37.768544</v>
      </c>
      <c r="N33" s="771">
        <v>17.114597</v>
      </c>
      <c r="O33" s="800">
        <v>16.523738</v>
      </c>
      <c r="P33" s="801">
        <v>201</v>
      </c>
      <c r="Q33" s="801">
        <v>301</v>
      </c>
      <c r="R33" s="801" t="s">
        <v>345</v>
      </c>
      <c r="S33" s="838">
        <v>21</v>
      </c>
    </row>
    <row r="34" s="810" customFormat="1" ht="26" customHeight="1" spans="1:19">
      <c r="A34" s="801">
        <v>28</v>
      </c>
      <c r="B34" s="801" t="s">
        <v>343</v>
      </c>
      <c r="C34" s="826" t="s">
        <v>374</v>
      </c>
      <c r="D34" s="802">
        <v>336</v>
      </c>
      <c r="E34" s="771">
        <f t="shared" si="1"/>
        <v>4623.538669</v>
      </c>
      <c r="F34" s="771">
        <f t="shared" si="2"/>
        <v>3607.5667</v>
      </c>
      <c r="G34" s="771">
        <v>1520.4324</v>
      </c>
      <c r="H34" s="771">
        <v>1213.2732</v>
      </c>
      <c r="I34" s="771">
        <v>122.6287</v>
      </c>
      <c r="J34" s="771">
        <v>490.1124</v>
      </c>
      <c r="K34" s="771">
        <v>261.12</v>
      </c>
      <c r="L34" s="771">
        <f t="shared" si="3"/>
        <v>1015.971969</v>
      </c>
      <c r="M34" s="771">
        <v>537.276704</v>
      </c>
      <c r="N34" s="771">
        <v>243.636707</v>
      </c>
      <c r="O34" s="800">
        <v>235.058558</v>
      </c>
      <c r="P34" s="801">
        <v>204</v>
      </c>
      <c r="Q34" s="801">
        <v>301</v>
      </c>
      <c r="R34" s="801" t="s">
        <v>375</v>
      </c>
      <c r="S34" s="838">
        <v>325</v>
      </c>
    </row>
    <row r="35" s="810" customFormat="1" ht="26" customHeight="1" spans="1:19">
      <c r="A35" s="801">
        <v>29</v>
      </c>
      <c r="B35" s="801" t="s">
        <v>343</v>
      </c>
      <c r="C35" s="826" t="s">
        <v>376</v>
      </c>
      <c r="D35" s="802">
        <v>92</v>
      </c>
      <c r="E35" s="771">
        <f t="shared" si="1"/>
        <v>1219.90399</v>
      </c>
      <c r="F35" s="771">
        <f t="shared" si="2"/>
        <v>952.5028</v>
      </c>
      <c r="G35" s="771">
        <v>402.5904</v>
      </c>
      <c r="H35" s="771">
        <v>321.276</v>
      </c>
      <c r="I35" s="771">
        <v>33.1612</v>
      </c>
      <c r="J35" s="771">
        <v>125.8152</v>
      </c>
      <c r="K35" s="771">
        <v>69.66</v>
      </c>
      <c r="L35" s="771">
        <f t="shared" si="3"/>
        <v>267.40119</v>
      </c>
      <c r="M35" s="771">
        <v>141.254848</v>
      </c>
      <c r="N35" s="771">
        <v>64.347346</v>
      </c>
      <c r="O35" s="800">
        <v>61.798996</v>
      </c>
      <c r="P35" s="801">
        <v>204</v>
      </c>
      <c r="Q35" s="801">
        <v>301</v>
      </c>
      <c r="R35" s="801" t="s">
        <v>345</v>
      </c>
      <c r="S35" s="838">
        <v>89</v>
      </c>
    </row>
    <row r="36" s="810" customFormat="1" ht="26" customHeight="1" spans="1:19">
      <c r="A36" s="801">
        <v>30</v>
      </c>
      <c r="B36" s="801" t="s">
        <v>343</v>
      </c>
      <c r="C36" s="826" t="s">
        <v>377</v>
      </c>
      <c r="D36" s="802">
        <v>61</v>
      </c>
      <c r="E36" s="771">
        <f t="shared" si="1"/>
        <v>832.940706</v>
      </c>
      <c r="F36" s="771">
        <f t="shared" si="2"/>
        <v>649.8612</v>
      </c>
      <c r="G36" s="771">
        <v>291.9168</v>
      </c>
      <c r="H36" s="771">
        <v>199.6188</v>
      </c>
      <c r="I36" s="771">
        <v>24.3264</v>
      </c>
      <c r="J36" s="771">
        <v>89.4912</v>
      </c>
      <c r="K36" s="771">
        <v>44.508</v>
      </c>
      <c r="L36" s="771">
        <f t="shared" si="3"/>
        <v>183.079506</v>
      </c>
      <c r="M36" s="771">
        <v>96.856512</v>
      </c>
      <c r="N36" s="771">
        <v>43.84827</v>
      </c>
      <c r="O36" s="800">
        <v>42.374724</v>
      </c>
      <c r="P36" s="801">
        <v>204</v>
      </c>
      <c r="Q36" s="801">
        <v>301</v>
      </c>
      <c r="R36" s="801" t="s">
        <v>375</v>
      </c>
      <c r="S36" s="838">
        <v>62</v>
      </c>
    </row>
    <row r="37" s="810" customFormat="1" ht="26" customHeight="1" spans="1:19">
      <c r="A37" s="801">
        <v>31</v>
      </c>
      <c r="B37" s="801" t="s">
        <v>343</v>
      </c>
      <c r="C37" s="826" t="s">
        <v>378</v>
      </c>
      <c r="D37" s="802">
        <v>16</v>
      </c>
      <c r="E37" s="771">
        <f t="shared" si="1"/>
        <v>178.7642955</v>
      </c>
      <c r="F37" s="771">
        <f t="shared" si="2"/>
        <v>140.0973</v>
      </c>
      <c r="G37" s="771">
        <v>65.526</v>
      </c>
      <c r="H37" s="771">
        <v>36.0684</v>
      </c>
      <c r="I37" s="771">
        <v>5.2665</v>
      </c>
      <c r="J37" s="771">
        <v>21.7644</v>
      </c>
      <c r="K37" s="771">
        <v>11.472</v>
      </c>
      <c r="L37" s="771">
        <f t="shared" si="3"/>
        <v>38.6669955</v>
      </c>
      <c r="M37" s="771">
        <v>20.580048</v>
      </c>
      <c r="N37" s="771">
        <v>9.0831765</v>
      </c>
      <c r="O37" s="800">
        <v>9.003771</v>
      </c>
      <c r="P37" s="801">
        <v>206</v>
      </c>
      <c r="Q37" s="801">
        <v>301</v>
      </c>
      <c r="R37" s="801" t="s">
        <v>345</v>
      </c>
      <c r="S37" s="838">
        <v>15</v>
      </c>
    </row>
    <row r="38" s="810" customFormat="1" ht="26" customHeight="1" spans="1:19">
      <c r="A38" s="801">
        <v>32</v>
      </c>
      <c r="B38" s="801" t="s">
        <v>343</v>
      </c>
      <c r="C38" s="826" t="s">
        <v>379</v>
      </c>
      <c r="D38" s="801">
        <v>44</v>
      </c>
      <c r="E38" s="771">
        <f t="shared" si="1"/>
        <v>511.3507375</v>
      </c>
      <c r="F38" s="771">
        <f t="shared" si="2"/>
        <v>400.1845</v>
      </c>
      <c r="G38" s="800">
        <v>191.9964</v>
      </c>
      <c r="H38" s="800">
        <v>100.7964</v>
      </c>
      <c r="I38" s="800">
        <v>15.9997</v>
      </c>
      <c r="J38" s="800">
        <v>60.42</v>
      </c>
      <c r="K38" s="800">
        <v>30.972</v>
      </c>
      <c r="L38" s="771">
        <f t="shared" si="3"/>
        <v>111.1662375</v>
      </c>
      <c r="M38" s="800">
        <v>59.074</v>
      </c>
      <c r="N38" s="800">
        <v>26.2473625</v>
      </c>
      <c r="O38" s="800">
        <v>25.844875</v>
      </c>
      <c r="P38" s="801">
        <v>208</v>
      </c>
      <c r="Q38" s="801">
        <v>301</v>
      </c>
      <c r="R38" s="801" t="s">
        <v>345</v>
      </c>
      <c r="S38" s="838">
        <v>47</v>
      </c>
    </row>
    <row r="39" s="810" customFormat="1" ht="26" customHeight="1" spans="1:19">
      <c r="A39" s="801">
        <v>33</v>
      </c>
      <c r="B39" s="801" t="s">
        <v>343</v>
      </c>
      <c r="C39" s="826" t="s">
        <v>380</v>
      </c>
      <c r="D39" s="802">
        <v>14</v>
      </c>
      <c r="E39" s="771">
        <f t="shared" si="1"/>
        <v>149.3744895</v>
      </c>
      <c r="F39" s="771">
        <f t="shared" si="2"/>
        <v>115.1097</v>
      </c>
      <c r="G39" s="771">
        <v>59.022</v>
      </c>
      <c r="H39" s="771">
        <v>31.8576</v>
      </c>
      <c r="I39" s="771">
        <v>4.9185</v>
      </c>
      <c r="J39" s="771">
        <v>17.7756</v>
      </c>
      <c r="K39" s="771">
        <v>1.536</v>
      </c>
      <c r="L39" s="771">
        <f t="shared" si="3"/>
        <v>34.2647895</v>
      </c>
      <c r="M39" s="771">
        <v>18.171792</v>
      </c>
      <c r="N39" s="771">
        <v>8.1428385</v>
      </c>
      <c r="O39" s="800">
        <v>7.950159</v>
      </c>
      <c r="P39" s="801">
        <v>208</v>
      </c>
      <c r="Q39" s="801">
        <v>301</v>
      </c>
      <c r="R39" s="801" t="s">
        <v>350</v>
      </c>
      <c r="S39" s="838">
        <v>13</v>
      </c>
    </row>
    <row r="40" s="810" customFormat="1" ht="26" customHeight="1" spans="1:19">
      <c r="A40" s="801">
        <v>34</v>
      </c>
      <c r="B40" s="801" t="s">
        <v>343</v>
      </c>
      <c r="C40" s="826" t="s">
        <v>381</v>
      </c>
      <c r="D40" s="802">
        <v>10</v>
      </c>
      <c r="E40" s="771">
        <f t="shared" ref="E40:E71" si="4">F40+L40</f>
        <v>109.603801</v>
      </c>
      <c r="F40" s="771">
        <f t="shared" ref="F40:F71" si="5">G40+H40+I40+J40+K40</f>
        <v>84.4162</v>
      </c>
      <c r="G40" s="771">
        <v>43.5432</v>
      </c>
      <c r="H40" s="771">
        <v>22.8432</v>
      </c>
      <c r="I40" s="771">
        <v>3.6286</v>
      </c>
      <c r="J40" s="771">
        <v>13.6212</v>
      </c>
      <c r="K40" s="771">
        <v>0.78</v>
      </c>
      <c r="L40" s="771">
        <f t="shared" ref="L40:L71" si="6">M40+N40+O40</f>
        <v>25.187601</v>
      </c>
      <c r="M40" s="771">
        <v>13.381792</v>
      </c>
      <c r="N40" s="771">
        <v>5.951275</v>
      </c>
      <c r="O40" s="800">
        <v>5.854534</v>
      </c>
      <c r="P40" s="801">
        <v>208</v>
      </c>
      <c r="Q40" s="801">
        <v>301</v>
      </c>
      <c r="R40" s="801" t="s">
        <v>350</v>
      </c>
      <c r="S40" s="838">
        <v>9</v>
      </c>
    </row>
    <row r="41" s="810" customFormat="1" ht="26" customHeight="1" spans="1:19">
      <c r="A41" s="801">
        <v>35</v>
      </c>
      <c r="B41" s="801" t="s">
        <v>343</v>
      </c>
      <c r="C41" s="826" t="s">
        <v>382</v>
      </c>
      <c r="D41" s="802">
        <v>12</v>
      </c>
      <c r="E41" s="771">
        <f t="shared" si="4"/>
        <v>131.923244</v>
      </c>
      <c r="F41" s="771">
        <f t="shared" si="5"/>
        <v>101.3756</v>
      </c>
      <c r="G41" s="771">
        <v>53.4624</v>
      </c>
      <c r="H41" s="771">
        <v>27.156</v>
      </c>
      <c r="I41" s="771">
        <v>4.4552</v>
      </c>
      <c r="J41" s="771">
        <v>16.302</v>
      </c>
      <c r="K41" s="771">
        <v>0</v>
      </c>
      <c r="L41" s="771">
        <f t="shared" si="6"/>
        <v>30.547644</v>
      </c>
      <c r="M41" s="771">
        <v>16.220096</v>
      </c>
      <c r="N41" s="771">
        <v>7.231256</v>
      </c>
      <c r="O41" s="800">
        <v>7.096292</v>
      </c>
      <c r="P41" s="801">
        <v>208</v>
      </c>
      <c r="Q41" s="801">
        <v>301</v>
      </c>
      <c r="R41" s="801" t="s">
        <v>350</v>
      </c>
      <c r="S41" s="838">
        <v>12</v>
      </c>
    </row>
    <row r="42" s="810" customFormat="1" ht="26" customHeight="1" spans="1:19">
      <c r="A42" s="801">
        <v>36</v>
      </c>
      <c r="B42" s="801" t="s">
        <v>343</v>
      </c>
      <c r="C42" s="826" t="s">
        <v>383</v>
      </c>
      <c r="D42" s="802">
        <v>3</v>
      </c>
      <c r="E42" s="771">
        <f t="shared" si="4"/>
        <v>29.605177</v>
      </c>
      <c r="F42" s="771">
        <f t="shared" si="5"/>
        <v>22.7698</v>
      </c>
      <c r="G42" s="771">
        <v>11.1432</v>
      </c>
      <c r="H42" s="771">
        <v>6.732</v>
      </c>
      <c r="I42" s="771">
        <v>0.9286</v>
      </c>
      <c r="J42" s="771">
        <v>3.966</v>
      </c>
      <c r="K42" s="771">
        <v>0</v>
      </c>
      <c r="L42" s="771">
        <f t="shared" si="6"/>
        <v>6.835377</v>
      </c>
      <c r="M42" s="771">
        <v>3.643168</v>
      </c>
      <c r="N42" s="771">
        <v>1.598323</v>
      </c>
      <c r="O42" s="800">
        <v>1.593886</v>
      </c>
      <c r="P42" s="801">
        <v>208</v>
      </c>
      <c r="Q42" s="801">
        <v>301</v>
      </c>
      <c r="R42" s="801" t="s">
        <v>350</v>
      </c>
      <c r="S42" s="838">
        <v>5</v>
      </c>
    </row>
    <row r="43" s="810" customFormat="1" ht="26" customHeight="1" spans="1:19">
      <c r="A43" s="801">
        <v>37</v>
      </c>
      <c r="B43" s="801" t="s">
        <v>343</v>
      </c>
      <c r="C43" s="826" t="s">
        <v>384</v>
      </c>
      <c r="D43" s="801">
        <v>27</v>
      </c>
      <c r="E43" s="771">
        <f t="shared" si="4"/>
        <v>299.4171445</v>
      </c>
      <c r="F43" s="771">
        <f t="shared" si="5"/>
        <v>228.0247</v>
      </c>
      <c r="G43" s="800">
        <v>122.6676</v>
      </c>
      <c r="H43" s="800">
        <v>90.0132</v>
      </c>
      <c r="I43" s="800">
        <v>10.2223</v>
      </c>
      <c r="J43" s="800">
        <v>5.1216</v>
      </c>
      <c r="K43" s="800">
        <v>0</v>
      </c>
      <c r="L43" s="771">
        <f t="shared" si="6"/>
        <v>71.3924445</v>
      </c>
      <c r="M43" s="800">
        <v>36.483952</v>
      </c>
      <c r="N43" s="800">
        <v>18.9467635</v>
      </c>
      <c r="O43" s="800">
        <v>15.961729</v>
      </c>
      <c r="P43" s="801">
        <v>205</v>
      </c>
      <c r="Q43" s="801">
        <v>301</v>
      </c>
      <c r="R43" s="801" t="s">
        <v>350</v>
      </c>
      <c r="S43" s="838">
        <v>29</v>
      </c>
    </row>
    <row r="44" s="810" customFormat="1" ht="26" customHeight="1" spans="1:19">
      <c r="A44" s="801">
        <v>38</v>
      </c>
      <c r="B44" s="801" t="s">
        <v>343</v>
      </c>
      <c r="C44" s="826" t="s">
        <v>385</v>
      </c>
      <c r="D44" s="801">
        <v>242</v>
      </c>
      <c r="E44" s="771">
        <f t="shared" si="4"/>
        <v>2629.2917155</v>
      </c>
      <c r="F44" s="771">
        <f t="shared" si="5"/>
        <v>2059.2745</v>
      </c>
      <c r="G44" s="800">
        <v>971.9628</v>
      </c>
      <c r="H44" s="800">
        <v>529.7676</v>
      </c>
      <c r="I44" s="800">
        <v>78.2809</v>
      </c>
      <c r="J44" s="800">
        <v>314.4072</v>
      </c>
      <c r="K44" s="800">
        <v>164.856</v>
      </c>
      <c r="L44" s="771">
        <f t="shared" si="6"/>
        <v>570.0172155</v>
      </c>
      <c r="M44" s="800">
        <v>303.10696</v>
      </c>
      <c r="N44" s="800">
        <v>134.3009605</v>
      </c>
      <c r="O44" s="800">
        <v>132.609295</v>
      </c>
      <c r="P44" s="801">
        <v>201</v>
      </c>
      <c r="Q44" s="801">
        <v>301</v>
      </c>
      <c r="R44" s="801" t="s">
        <v>345</v>
      </c>
      <c r="S44" s="838">
        <v>244</v>
      </c>
    </row>
    <row r="45" s="810" customFormat="1" ht="26" customHeight="1" spans="1:19">
      <c r="A45" s="801">
        <v>39</v>
      </c>
      <c r="B45" s="801" t="s">
        <v>343</v>
      </c>
      <c r="C45" s="826" t="s">
        <v>386</v>
      </c>
      <c r="D45" s="802">
        <v>27</v>
      </c>
      <c r="E45" s="771">
        <f t="shared" si="4"/>
        <v>348.5673275</v>
      </c>
      <c r="F45" s="771">
        <f t="shared" si="5"/>
        <v>272.7725</v>
      </c>
      <c r="G45" s="800">
        <v>136.7196</v>
      </c>
      <c r="H45" s="800">
        <v>64.0776</v>
      </c>
      <c r="I45" s="800">
        <v>11.3933</v>
      </c>
      <c r="J45" s="800">
        <v>38.934</v>
      </c>
      <c r="K45" s="800">
        <v>21.648</v>
      </c>
      <c r="L45" s="771">
        <f t="shared" si="6"/>
        <v>75.7948275</v>
      </c>
      <c r="M45" s="800">
        <v>40.17992</v>
      </c>
      <c r="N45" s="800">
        <v>18.0361925</v>
      </c>
      <c r="O45" s="800">
        <v>17.578715</v>
      </c>
      <c r="P45" s="801">
        <v>201</v>
      </c>
      <c r="Q45" s="801">
        <v>301</v>
      </c>
      <c r="R45" s="801" t="s">
        <v>354</v>
      </c>
      <c r="S45" s="838">
        <v>22</v>
      </c>
    </row>
    <row r="46" s="810" customFormat="1" ht="26" customHeight="1" spans="1:19">
      <c r="A46" s="801">
        <v>40</v>
      </c>
      <c r="B46" s="801" t="s">
        <v>343</v>
      </c>
      <c r="C46" s="826" t="s">
        <v>387</v>
      </c>
      <c r="D46" s="802">
        <v>16</v>
      </c>
      <c r="E46" s="771">
        <f t="shared" si="4"/>
        <v>192.9308985</v>
      </c>
      <c r="F46" s="771">
        <f t="shared" si="5"/>
        <v>150.9879</v>
      </c>
      <c r="G46" s="800">
        <v>74.322</v>
      </c>
      <c r="H46" s="800">
        <v>36.5544</v>
      </c>
      <c r="I46" s="800">
        <v>6.1935</v>
      </c>
      <c r="J46" s="800">
        <v>22.026</v>
      </c>
      <c r="K46" s="800">
        <v>11.892</v>
      </c>
      <c r="L46" s="771">
        <f t="shared" si="6"/>
        <v>41.9429985</v>
      </c>
      <c r="M46" s="800">
        <v>22.255344</v>
      </c>
      <c r="N46" s="800">
        <v>9.9509415</v>
      </c>
      <c r="O46" s="800">
        <v>9.736713</v>
      </c>
      <c r="P46" s="801">
        <v>201</v>
      </c>
      <c r="Q46" s="801">
        <v>301</v>
      </c>
      <c r="R46" s="801" t="s">
        <v>354</v>
      </c>
      <c r="S46" s="838">
        <v>16</v>
      </c>
    </row>
    <row r="47" s="810" customFormat="1" ht="26" customHeight="1" spans="1:19">
      <c r="A47" s="801">
        <v>41</v>
      </c>
      <c r="B47" s="801" t="s">
        <v>343</v>
      </c>
      <c r="C47" s="826" t="s">
        <v>388</v>
      </c>
      <c r="D47" s="802">
        <v>7</v>
      </c>
      <c r="E47" s="771">
        <f t="shared" si="4"/>
        <v>84.485432</v>
      </c>
      <c r="F47" s="771">
        <f t="shared" si="5"/>
        <v>66.164</v>
      </c>
      <c r="G47" s="800">
        <v>32.1936</v>
      </c>
      <c r="H47" s="800">
        <v>16.0548</v>
      </c>
      <c r="I47" s="800">
        <v>2.6828</v>
      </c>
      <c r="J47" s="800">
        <v>9.9048</v>
      </c>
      <c r="K47" s="800">
        <v>5.328</v>
      </c>
      <c r="L47" s="771">
        <f t="shared" si="6"/>
        <v>18.321432</v>
      </c>
      <c r="M47" s="800">
        <v>9.73376</v>
      </c>
      <c r="N47" s="800">
        <v>4.329152</v>
      </c>
      <c r="O47" s="800">
        <v>4.25852</v>
      </c>
      <c r="P47" s="801">
        <v>213</v>
      </c>
      <c r="Q47" s="801">
        <v>301</v>
      </c>
      <c r="R47" s="801" t="s">
        <v>354</v>
      </c>
      <c r="S47" s="838">
        <v>6</v>
      </c>
    </row>
    <row r="48" s="810" customFormat="1" ht="26" customHeight="1" spans="1:19">
      <c r="A48" s="801">
        <v>42</v>
      </c>
      <c r="B48" s="801" t="s">
        <v>343</v>
      </c>
      <c r="C48" s="826" t="s">
        <v>389</v>
      </c>
      <c r="D48" s="802">
        <v>50</v>
      </c>
      <c r="E48" s="771">
        <f t="shared" si="4"/>
        <v>563.56126</v>
      </c>
      <c r="F48" s="771">
        <f t="shared" si="5"/>
        <v>441.0628</v>
      </c>
      <c r="G48" s="800">
        <v>209.2032</v>
      </c>
      <c r="H48" s="800">
        <v>112.5588</v>
      </c>
      <c r="I48" s="800">
        <v>17.2396</v>
      </c>
      <c r="J48" s="800">
        <v>68.3172</v>
      </c>
      <c r="K48" s="800">
        <v>33.744</v>
      </c>
      <c r="L48" s="771">
        <f t="shared" si="6"/>
        <v>122.49846</v>
      </c>
      <c r="M48" s="800">
        <v>65.171008</v>
      </c>
      <c r="N48" s="800">
        <v>28.815136</v>
      </c>
      <c r="O48" s="800">
        <v>28.512316</v>
      </c>
      <c r="P48" s="801">
        <v>208</v>
      </c>
      <c r="Q48" s="801">
        <v>301</v>
      </c>
      <c r="R48" s="801" t="s">
        <v>345</v>
      </c>
      <c r="S48" s="838">
        <v>57</v>
      </c>
    </row>
    <row r="49" s="810" customFormat="1" ht="26" customHeight="1" spans="1:19">
      <c r="A49" s="801">
        <v>43</v>
      </c>
      <c r="B49" s="801" t="s">
        <v>343</v>
      </c>
      <c r="C49" s="826" t="s">
        <v>390</v>
      </c>
      <c r="D49" s="802">
        <v>44</v>
      </c>
      <c r="E49" s="771">
        <f t="shared" si="4"/>
        <v>519.714675</v>
      </c>
      <c r="F49" s="771">
        <f t="shared" si="5"/>
        <v>406.785</v>
      </c>
      <c r="G49" s="800">
        <v>196.0632</v>
      </c>
      <c r="H49" s="800">
        <v>102.1992</v>
      </c>
      <c r="I49" s="800">
        <v>16.3386</v>
      </c>
      <c r="J49" s="800">
        <v>60.132</v>
      </c>
      <c r="K49" s="800">
        <v>32.052</v>
      </c>
      <c r="L49" s="771">
        <f t="shared" si="6"/>
        <v>112.929675</v>
      </c>
      <c r="M49" s="800">
        <v>59.95728</v>
      </c>
      <c r="N49" s="800">
        <v>26.741085</v>
      </c>
      <c r="O49" s="800">
        <v>26.23131</v>
      </c>
      <c r="P49" s="801">
        <v>210</v>
      </c>
      <c r="Q49" s="801">
        <v>301</v>
      </c>
      <c r="R49" s="801" t="s">
        <v>345</v>
      </c>
      <c r="S49" s="838">
        <v>44</v>
      </c>
    </row>
    <row r="50" s="810" customFormat="1" ht="26" customHeight="1" spans="1:19">
      <c r="A50" s="801">
        <v>44</v>
      </c>
      <c r="B50" s="801" t="s">
        <v>343</v>
      </c>
      <c r="C50" s="826" t="s">
        <v>391</v>
      </c>
      <c r="D50" s="802">
        <v>50</v>
      </c>
      <c r="E50" s="771">
        <f t="shared" si="4"/>
        <v>578.503777</v>
      </c>
      <c r="F50" s="771">
        <f t="shared" si="5"/>
        <v>452.2822</v>
      </c>
      <c r="G50" s="800">
        <v>218.6616</v>
      </c>
      <c r="H50" s="800">
        <v>113.9052</v>
      </c>
      <c r="I50" s="800">
        <v>18.2218</v>
      </c>
      <c r="J50" s="800">
        <v>68.3616</v>
      </c>
      <c r="K50" s="800">
        <v>33.132</v>
      </c>
      <c r="L50" s="771">
        <f t="shared" si="6"/>
        <v>126.221577</v>
      </c>
      <c r="M50" s="800">
        <v>67.064032</v>
      </c>
      <c r="N50" s="800">
        <v>29.817031</v>
      </c>
      <c r="O50" s="800">
        <v>29.340514</v>
      </c>
      <c r="P50" s="801">
        <v>208</v>
      </c>
      <c r="Q50" s="801">
        <v>301</v>
      </c>
      <c r="R50" s="801" t="s">
        <v>354</v>
      </c>
      <c r="S50" s="838">
        <v>49</v>
      </c>
    </row>
    <row r="51" s="810" customFormat="1" ht="26" customHeight="1" spans="1:19">
      <c r="A51" s="801">
        <v>45</v>
      </c>
      <c r="B51" s="801" t="s">
        <v>343</v>
      </c>
      <c r="C51" s="826" t="s">
        <v>392</v>
      </c>
      <c r="D51" s="802">
        <v>24</v>
      </c>
      <c r="E51" s="771">
        <f t="shared" si="4"/>
        <v>280.310065</v>
      </c>
      <c r="F51" s="771">
        <f t="shared" si="5"/>
        <v>219.145</v>
      </c>
      <c r="G51" s="800">
        <v>106.1112</v>
      </c>
      <c r="H51" s="800">
        <v>55.1652</v>
      </c>
      <c r="I51" s="800">
        <v>8.8426</v>
      </c>
      <c r="J51" s="800">
        <v>32.946</v>
      </c>
      <c r="K51" s="800">
        <v>16.08</v>
      </c>
      <c r="L51" s="771">
        <f t="shared" si="6"/>
        <v>61.165065</v>
      </c>
      <c r="M51" s="800">
        <v>32.4904</v>
      </c>
      <c r="N51" s="800">
        <v>14.460115</v>
      </c>
      <c r="O51" s="800">
        <v>14.21455</v>
      </c>
      <c r="P51" s="801">
        <v>208</v>
      </c>
      <c r="Q51" s="801">
        <v>301</v>
      </c>
      <c r="R51" s="801" t="s">
        <v>354</v>
      </c>
      <c r="S51" s="838">
        <v>23</v>
      </c>
    </row>
    <row r="52" s="810" customFormat="1" ht="26" customHeight="1" spans="1:19">
      <c r="A52" s="801">
        <v>46</v>
      </c>
      <c r="B52" s="801" t="s">
        <v>343</v>
      </c>
      <c r="C52" s="826" t="s">
        <v>393</v>
      </c>
      <c r="D52" s="802">
        <v>19</v>
      </c>
      <c r="E52" s="771">
        <f t="shared" si="4"/>
        <v>221.8873635</v>
      </c>
      <c r="F52" s="771">
        <f t="shared" si="5"/>
        <v>173.7213</v>
      </c>
      <c r="G52" s="800">
        <v>82.6236</v>
      </c>
      <c r="H52" s="800">
        <v>44.0328</v>
      </c>
      <c r="I52" s="800">
        <v>6.8853</v>
      </c>
      <c r="J52" s="800">
        <v>26.5236</v>
      </c>
      <c r="K52" s="800">
        <v>13.656</v>
      </c>
      <c r="L52" s="771">
        <f t="shared" si="6"/>
        <v>48.1660635</v>
      </c>
      <c r="M52" s="800">
        <v>25.610448</v>
      </c>
      <c r="N52" s="800">
        <v>11.3510445</v>
      </c>
      <c r="O52" s="800">
        <v>11.204571</v>
      </c>
      <c r="P52" s="801">
        <v>208</v>
      </c>
      <c r="Q52" s="801">
        <v>301</v>
      </c>
      <c r="R52" s="801" t="s">
        <v>354</v>
      </c>
      <c r="S52" s="838">
        <v>12</v>
      </c>
    </row>
    <row r="53" s="810" customFormat="1" ht="26" customHeight="1" spans="1:19">
      <c r="A53" s="801">
        <v>47</v>
      </c>
      <c r="B53" s="801" t="s">
        <v>343</v>
      </c>
      <c r="C53" s="826" t="s">
        <v>394</v>
      </c>
      <c r="D53" s="802">
        <v>18</v>
      </c>
      <c r="E53" s="771">
        <f t="shared" si="4"/>
        <v>216.5379505</v>
      </c>
      <c r="F53" s="771">
        <f t="shared" si="5"/>
        <v>169.5163</v>
      </c>
      <c r="G53" s="800">
        <v>81.9876</v>
      </c>
      <c r="H53" s="800">
        <v>41.922</v>
      </c>
      <c r="I53" s="800">
        <v>6.8323</v>
      </c>
      <c r="J53" s="800">
        <v>25.3824</v>
      </c>
      <c r="K53" s="800">
        <v>13.392</v>
      </c>
      <c r="L53" s="771">
        <f t="shared" si="6"/>
        <v>47.0216505</v>
      </c>
      <c r="M53" s="800">
        <v>24.979888</v>
      </c>
      <c r="N53" s="800">
        <v>11.1130615</v>
      </c>
      <c r="O53" s="800">
        <v>10.928701</v>
      </c>
      <c r="P53" s="801">
        <v>220</v>
      </c>
      <c r="Q53" s="801">
        <v>301</v>
      </c>
      <c r="R53" s="801" t="s">
        <v>345</v>
      </c>
      <c r="S53" s="838">
        <v>18</v>
      </c>
    </row>
    <row r="54" s="810" customFormat="1" ht="26" customHeight="1" spans="1:19">
      <c r="A54" s="801">
        <v>48</v>
      </c>
      <c r="B54" s="801" t="s">
        <v>343</v>
      </c>
      <c r="C54" s="826" t="s">
        <v>395</v>
      </c>
      <c r="D54" s="802">
        <v>244</v>
      </c>
      <c r="E54" s="771">
        <f t="shared" si="4"/>
        <v>2829.3307825</v>
      </c>
      <c r="F54" s="771">
        <f t="shared" si="5"/>
        <v>2209.3855</v>
      </c>
      <c r="G54" s="800">
        <v>1078.41</v>
      </c>
      <c r="H54" s="800">
        <v>556.638</v>
      </c>
      <c r="I54" s="800">
        <v>89.8675</v>
      </c>
      <c r="J54" s="800">
        <v>333.03</v>
      </c>
      <c r="K54" s="800">
        <v>151.44</v>
      </c>
      <c r="L54" s="771">
        <f t="shared" si="6"/>
        <v>619.9452825</v>
      </c>
      <c r="M54" s="800">
        <v>329.27128</v>
      </c>
      <c r="N54" s="800">
        <v>146.6178175</v>
      </c>
      <c r="O54" s="800">
        <v>144.056185</v>
      </c>
      <c r="P54" s="284">
        <v>220</v>
      </c>
      <c r="Q54" s="284">
        <v>301</v>
      </c>
      <c r="R54" s="284" t="s">
        <v>350</v>
      </c>
      <c r="S54" s="838">
        <v>243</v>
      </c>
    </row>
    <row r="55" s="810" customFormat="1" ht="26" customHeight="1" spans="1:19">
      <c r="A55" s="801">
        <v>49</v>
      </c>
      <c r="B55" s="801" t="s">
        <v>343</v>
      </c>
      <c r="C55" s="826" t="s">
        <v>396</v>
      </c>
      <c r="D55" s="802">
        <v>19</v>
      </c>
      <c r="E55" s="771">
        <f t="shared" si="4"/>
        <v>209.4328045</v>
      </c>
      <c r="F55" s="771">
        <f t="shared" si="5"/>
        <v>160.9459</v>
      </c>
      <c r="G55" s="800">
        <v>84.5364</v>
      </c>
      <c r="H55" s="800">
        <v>43.3524</v>
      </c>
      <c r="I55" s="800">
        <v>7.0447</v>
      </c>
      <c r="J55" s="800">
        <v>26.0124</v>
      </c>
      <c r="K55" s="800">
        <v>0</v>
      </c>
      <c r="L55" s="771">
        <f t="shared" si="6"/>
        <v>48.4869045</v>
      </c>
      <c r="M55" s="800">
        <v>25.751344</v>
      </c>
      <c r="N55" s="800">
        <v>11.4693475</v>
      </c>
      <c r="O55" s="800">
        <v>11.266213</v>
      </c>
      <c r="P55" s="801">
        <v>220</v>
      </c>
      <c r="Q55" s="801">
        <v>301</v>
      </c>
      <c r="R55" s="801" t="s">
        <v>350</v>
      </c>
      <c r="S55" s="838">
        <v>9</v>
      </c>
    </row>
    <row r="56" s="810" customFormat="1" ht="26" customHeight="1" spans="1:19">
      <c r="A56" s="801">
        <v>50</v>
      </c>
      <c r="B56" s="801" t="s">
        <v>343</v>
      </c>
      <c r="C56" s="826" t="s">
        <v>397</v>
      </c>
      <c r="D56" s="802">
        <v>16</v>
      </c>
      <c r="E56" s="771">
        <f t="shared" si="4"/>
        <v>177.311046</v>
      </c>
      <c r="F56" s="771">
        <f t="shared" si="5"/>
        <v>136.2888</v>
      </c>
      <c r="G56" s="800">
        <v>70.8048</v>
      </c>
      <c r="H56" s="800">
        <v>37.128</v>
      </c>
      <c r="I56" s="800">
        <v>5.9004</v>
      </c>
      <c r="J56" s="800">
        <v>22.4556</v>
      </c>
      <c r="K56" s="800">
        <v>0</v>
      </c>
      <c r="L56" s="771">
        <f t="shared" si="6"/>
        <v>41.022246</v>
      </c>
      <c r="M56" s="800">
        <v>21.806208</v>
      </c>
      <c r="N56" s="800">
        <v>9.675822</v>
      </c>
      <c r="O56" s="800">
        <v>9.540216</v>
      </c>
      <c r="P56" s="284">
        <v>220</v>
      </c>
      <c r="Q56" s="284">
        <v>301</v>
      </c>
      <c r="R56" s="284" t="s">
        <v>350</v>
      </c>
      <c r="S56" s="838">
        <v>20</v>
      </c>
    </row>
    <row r="57" s="810" customFormat="1" ht="26" customHeight="1" spans="1:19">
      <c r="A57" s="801">
        <v>51</v>
      </c>
      <c r="B57" s="801" t="s">
        <v>343</v>
      </c>
      <c r="C57" s="826" t="s">
        <v>398</v>
      </c>
      <c r="D57" s="802">
        <v>55</v>
      </c>
      <c r="E57" s="771">
        <f t="shared" si="4"/>
        <v>637.4184595</v>
      </c>
      <c r="F57" s="771">
        <f t="shared" si="5"/>
        <v>498.3865</v>
      </c>
      <c r="G57" s="800">
        <v>243.9612</v>
      </c>
      <c r="H57" s="800">
        <v>123.6564</v>
      </c>
      <c r="I57" s="800">
        <v>20.1361</v>
      </c>
      <c r="J57" s="800">
        <v>73.4328</v>
      </c>
      <c r="K57" s="800">
        <v>37.2</v>
      </c>
      <c r="L57" s="771">
        <f t="shared" si="6"/>
        <v>139.0319595</v>
      </c>
      <c r="M57" s="800">
        <v>73.78984</v>
      </c>
      <c r="N57" s="800">
        <v>32.9590645</v>
      </c>
      <c r="O57" s="800">
        <v>32.283055</v>
      </c>
      <c r="P57" s="801">
        <v>214</v>
      </c>
      <c r="Q57" s="801">
        <v>301</v>
      </c>
      <c r="R57" s="801" t="s">
        <v>345</v>
      </c>
      <c r="S57" s="838">
        <v>18</v>
      </c>
    </row>
    <row r="58" s="810" customFormat="1" ht="26" customHeight="1" spans="1:19">
      <c r="A58" s="801">
        <v>52</v>
      </c>
      <c r="B58" s="801" t="s">
        <v>343</v>
      </c>
      <c r="C58" s="826" t="s">
        <v>399</v>
      </c>
      <c r="D58" s="802">
        <v>13</v>
      </c>
      <c r="E58" s="771">
        <f t="shared" si="4"/>
        <v>152.6902305</v>
      </c>
      <c r="F58" s="771">
        <f t="shared" si="5"/>
        <v>118.1991</v>
      </c>
      <c r="G58" s="800">
        <v>60.6276</v>
      </c>
      <c r="H58" s="800">
        <v>30.3636</v>
      </c>
      <c r="I58" s="800">
        <v>5.0523</v>
      </c>
      <c r="J58" s="800">
        <v>18.4236</v>
      </c>
      <c r="K58" s="800">
        <v>3.732</v>
      </c>
      <c r="L58" s="771">
        <f t="shared" si="6"/>
        <v>34.4911305</v>
      </c>
      <c r="M58" s="800">
        <v>18.314736</v>
      </c>
      <c r="N58" s="800">
        <v>8.1636975</v>
      </c>
      <c r="O58" s="800">
        <v>8.012697</v>
      </c>
      <c r="P58" s="801">
        <v>214</v>
      </c>
      <c r="Q58" s="801">
        <v>301</v>
      </c>
      <c r="R58" s="801" t="s">
        <v>350</v>
      </c>
      <c r="S58" s="838">
        <v>51</v>
      </c>
    </row>
    <row r="59" s="810" customFormat="1" ht="26" customHeight="1" spans="1:19">
      <c r="A59" s="801">
        <v>53</v>
      </c>
      <c r="B59" s="801" t="s">
        <v>343</v>
      </c>
      <c r="C59" s="826" t="s">
        <v>400</v>
      </c>
      <c r="D59" s="802">
        <v>9</v>
      </c>
      <c r="E59" s="771">
        <f t="shared" si="4"/>
        <v>110.474286</v>
      </c>
      <c r="F59" s="771">
        <f t="shared" si="5"/>
        <v>85.386</v>
      </c>
      <c r="G59" s="800">
        <v>44.4816</v>
      </c>
      <c r="H59" s="800">
        <v>21.7032</v>
      </c>
      <c r="I59" s="800">
        <v>3.7068</v>
      </c>
      <c r="J59" s="800">
        <v>13.3584</v>
      </c>
      <c r="K59" s="800">
        <v>2.136</v>
      </c>
      <c r="L59" s="771">
        <f t="shared" si="6"/>
        <v>25.088286</v>
      </c>
      <c r="M59" s="800">
        <v>13.32</v>
      </c>
      <c r="N59" s="800">
        <v>5.940786</v>
      </c>
      <c r="O59" s="800">
        <v>5.8275</v>
      </c>
      <c r="P59" s="801">
        <v>214</v>
      </c>
      <c r="Q59" s="801">
        <v>301</v>
      </c>
      <c r="R59" s="801" t="s">
        <v>350</v>
      </c>
      <c r="S59" s="838">
        <v>12</v>
      </c>
    </row>
    <row r="60" s="810" customFormat="1" ht="26" customHeight="1" spans="1:19">
      <c r="A60" s="801">
        <v>54</v>
      </c>
      <c r="B60" s="801" t="s">
        <v>343</v>
      </c>
      <c r="C60" s="826" t="s">
        <v>401</v>
      </c>
      <c r="D60" s="802">
        <v>47</v>
      </c>
      <c r="E60" s="771">
        <f t="shared" si="4"/>
        <v>544.618205</v>
      </c>
      <c r="F60" s="771">
        <f t="shared" si="5"/>
        <v>419.003</v>
      </c>
      <c r="G60" s="800">
        <v>220.812</v>
      </c>
      <c r="H60" s="800">
        <v>111.042</v>
      </c>
      <c r="I60" s="800">
        <v>18.401</v>
      </c>
      <c r="J60" s="800">
        <v>66.456</v>
      </c>
      <c r="K60" s="800">
        <v>2.292</v>
      </c>
      <c r="L60" s="771">
        <f t="shared" si="6"/>
        <v>125.615205</v>
      </c>
      <c r="M60" s="800">
        <v>66.67376</v>
      </c>
      <c r="N60" s="800">
        <v>29.771675</v>
      </c>
      <c r="O60" s="800">
        <v>29.16977</v>
      </c>
      <c r="P60" s="801">
        <v>214</v>
      </c>
      <c r="Q60" s="801">
        <v>301</v>
      </c>
      <c r="R60" s="801" t="s">
        <v>350</v>
      </c>
      <c r="S60" s="838">
        <v>8</v>
      </c>
    </row>
    <row r="61" s="810" customFormat="1" ht="26" customHeight="1" spans="1:19">
      <c r="A61" s="801">
        <v>55</v>
      </c>
      <c r="B61" s="801" t="s">
        <v>343</v>
      </c>
      <c r="C61" s="826" t="s">
        <v>402</v>
      </c>
      <c r="D61" s="802">
        <v>73</v>
      </c>
      <c r="E61" s="771">
        <f t="shared" si="4"/>
        <v>863.281548</v>
      </c>
      <c r="F61" s="771">
        <f t="shared" si="5"/>
        <v>675.0852</v>
      </c>
      <c r="G61" s="800">
        <v>328.6752</v>
      </c>
      <c r="H61" s="800">
        <v>168.2364</v>
      </c>
      <c r="I61" s="800">
        <v>27.1956</v>
      </c>
      <c r="J61" s="800">
        <v>100.446</v>
      </c>
      <c r="K61" s="800">
        <v>50.532</v>
      </c>
      <c r="L61" s="771">
        <f t="shared" si="6"/>
        <v>188.196348</v>
      </c>
      <c r="M61" s="800">
        <v>99.928512</v>
      </c>
      <c r="N61" s="800">
        <v>44.549112</v>
      </c>
      <c r="O61" s="800">
        <v>43.718724</v>
      </c>
      <c r="P61" s="801">
        <v>210</v>
      </c>
      <c r="Q61" s="801">
        <v>301</v>
      </c>
      <c r="R61" s="801" t="s">
        <v>345</v>
      </c>
      <c r="S61" s="838">
        <v>48</v>
      </c>
    </row>
    <row r="62" s="810" customFormat="1" ht="26" customHeight="1" spans="1:19">
      <c r="A62" s="801">
        <v>56</v>
      </c>
      <c r="B62" s="801" t="s">
        <v>343</v>
      </c>
      <c r="C62" s="826" t="s">
        <v>403</v>
      </c>
      <c r="D62" s="802">
        <v>51</v>
      </c>
      <c r="E62" s="771">
        <f t="shared" si="4"/>
        <v>626.4411145</v>
      </c>
      <c r="F62" s="771">
        <f t="shared" si="5"/>
        <v>481.5739</v>
      </c>
      <c r="G62" s="800">
        <v>257.034</v>
      </c>
      <c r="H62" s="800">
        <v>124.83</v>
      </c>
      <c r="I62" s="800">
        <v>21.4195</v>
      </c>
      <c r="J62" s="800">
        <v>77.5344</v>
      </c>
      <c r="K62" s="800">
        <v>0.756</v>
      </c>
      <c r="L62" s="771">
        <f t="shared" si="6"/>
        <v>144.8672145</v>
      </c>
      <c r="M62" s="800">
        <v>76.930864</v>
      </c>
      <c r="N62" s="800">
        <v>34.2790975</v>
      </c>
      <c r="O62" s="800">
        <v>33.657253</v>
      </c>
      <c r="P62" s="801">
        <v>210</v>
      </c>
      <c r="Q62" s="801">
        <v>301</v>
      </c>
      <c r="R62" s="801" t="s">
        <v>350</v>
      </c>
      <c r="S62" s="838">
        <v>74</v>
      </c>
    </row>
    <row r="63" s="810" customFormat="1" ht="26" customHeight="1" spans="1:19">
      <c r="A63" s="801">
        <v>57</v>
      </c>
      <c r="B63" s="801" t="s">
        <v>343</v>
      </c>
      <c r="C63" s="826" t="s">
        <v>404</v>
      </c>
      <c r="D63" s="802">
        <v>19</v>
      </c>
      <c r="E63" s="771">
        <f t="shared" si="4"/>
        <v>229.121895</v>
      </c>
      <c r="F63" s="771">
        <f t="shared" si="5"/>
        <v>178.9302</v>
      </c>
      <c r="G63" s="800">
        <v>88.4376</v>
      </c>
      <c r="H63" s="800">
        <v>44.256</v>
      </c>
      <c r="I63" s="800">
        <v>7.3698</v>
      </c>
      <c r="J63" s="800">
        <v>26.3988</v>
      </c>
      <c r="K63" s="800">
        <v>12.468</v>
      </c>
      <c r="L63" s="771">
        <f t="shared" si="6"/>
        <v>50.191695</v>
      </c>
      <c r="M63" s="800">
        <v>26.633952</v>
      </c>
      <c r="N63" s="800">
        <v>11.905389</v>
      </c>
      <c r="O63" s="800">
        <v>11.652354</v>
      </c>
      <c r="P63" s="801">
        <v>210</v>
      </c>
      <c r="Q63" s="801">
        <v>301</v>
      </c>
      <c r="R63" s="801" t="s">
        <v>354</v>
      </c>
      <c r="S63" s="838">
        <v>55</v>
      </c>
    </row>
    <row r="64" s="810" customFormat="1" ht="26" customHeight="1" spans="1:19">
      <c r="A64" s="801">
        <v>58</v>
      </c>
      <c r="B64" s="801" t="s">
        <v>343</v>
      </c>
      <c r="C64" s="826" t="s">
        <v>405</v>
      </c>
      <c r="D64" s="802">
        <v>60</v>
      </c>
      <c r="E64" s="771">
        <f t="shared" si="4"/>
        <v>658.3694085</v>
      </c>
      <c r="F64" s="771">
        <f t="shared" si="5"/>
        <v>507.1287</v>
      </c>
      <c r="G64" s="800">
        <v>259.002</v>
      </c>
      <c r="H64" s="800">
        <v>139.02</v>
      </c>
      <c r="I64" s="800">
        <v>21.5835</v>
      </c>
      <c r="J64" s="800">
        <v>82.8912</v>
      </c>
      <c r="K64" s="800">
        <v>4.632</v>
      </c>
      <c r="L64" s="771">
        <f t="shared" si="6"/>
        <v>151.2407085</v>
      </c>
      <c r="M64" s="800">
        <v>80.399472</v>
      </c>
      <c r="N64" s="800">
        <v>35.6664675</v>
      </c>
      <c r="O64" s="800">
        <v>35.174769</v>
      </c>
      <c r="P64" s="801">
        <v>210</v>
      </c>
      <c r="Q64" s="801">
        <v>301</v>
      </c>
      <c r="R64" s="801" t="s">
        <v>350</v>
      </c>
      <c r="S64" s="838">
        <v>19</v>
      </c>
    </row>
    <row r="65" s="810" customFormat="1" ht="26" customHeight="1" spans="1:19">
      <c r="A65" s="801">
        <v>59</v>
      </c>
      <c r="B65" s="801" t="s">
        <v>343</v>
      </c>
      <c r="C65" s="826" t="s">
        <v>406</v>
      </c>
      <c r="D65" s="802">
        <v>8</v>
      </c>
      <c r="E65" s="771">
        <f t="shared" si="4"/>
        <v>91.0997295</v>
      </c>
      <c r="F65" s="771">
        <f t="shared" si="5"/>
        <v>69.6453</v>
      </c>
      <c r="G65" s="800">
        <v>45.1692</v>
      </c>
      <c r="H65" s="800">
        <v>19.176</v>
      </c>
      <c r="I65" s="800">
        <v>3.7641</v>
      </c>
      <c r="J65" s="800">
        <v>0</v>
      </c>
      <c r="K65" s="800">
        <v>1.536</v>
      </c>
      <c r="L65" s="771">
        <f t="shared" si="6"/>
        <v>21.4544295</v>
      </c>
      <c r="M65" s="800">
        <v>10.897488</v>
      </c>
      <c r="N65" s="800">
        <v>5.7892905</v>
      </c>
      <c r="O65" s="800">
        <v>4.767651</v>
      </c>
      <c r="P65" s="801">
        <v>205</v>
      </c>
      <c r="Q65" s="801">
        <v>301</v>
      </c>
      <c r="R65" s="801" t="s">
        <v>350</v>
      </c>
      <c r="S65" s="838">
        <v>61</v>
      </c>
    </row>
    <row r="66" s="810" customFormat="1" ht="26" customHeight="1" spans="1:19">
      <c r="A66" s="801">
        <v>60</v>
      </c>
      <c r="B66" s="801" t="s">
        <v>343</v>
      </c>
      <c r="C66" s="826" t="s">
        <v>407</v>
      </c>
      <c r="D66" s="802">
        <v>39</v>
      </c>
      <c r="E66" s="771">
        <f t="shared" si="4"/>
        <v>458.166499</v>
      </c>
      <c r="F66" s="771">
        <f t="shared" si="5"/>
        <v>357.9826</v>
      </c>
      <c r="G66" s="800">
        <v>167.5896</v>
      </c>
      <c r="H66" s="800">
        <v>97.4832</v>
      </c>
      <c r="I66" s="800">
        <v>13.5778</v>
      </c>
      <c r="J66" s="800">
        <v>53.952</v>
      </c>
      <c r="K66" s="800">
        <v>25.38</v>
      </c>
      <c r="L66" s="771">
        <f t="shared" si="6"/>
        <v>100.183899</v>
      </c>
      <c r="M66" s="800">
        <v>53.216416</v>
      </c>
      <c r="N66" s="800">
        <v>23.685301</v>
      </c>
      <c r="O66" s="800">
        <v>23.282182</v>
      </c>
      <c r="P66" s="801">
        <v>201</v>
      </c>
      <c r="Q66" s="801">
        <v>301</v>
      </c>
      <c r="R66" s="801" t="s">
        <v>345</v>
      </c>
      <c r="S66" s="838">
        <v>8</v>
      </c>
    </row>
    <row r="67" s="810" customFormat="1" ht="26" customHeight="1" spans="1:19">
      <c r="A67" s="801">
        <v>61</v>
      </c>
      <c r="B67" s="801" t="s">
        <v>343</v>
      </c>
      <c r="C67" s="826" t="s">
        <v>408</v>
      </c>
      <c r="D67" s="802">
        <v>90</v>
      </c>
      <c r="E67" s="771">
        <f t="shared" si="4"/>
        <v>1002.2092115</v>
      </c>
      <c r="F67" s="771">
        <f t="shared" si="5"/>
        <v>783.9713</v>
      </c>
      <c r="G67" s="800">
        <v>365.0508</v>
      </c>
      <c r="H67" s="800">
        <v>209.2608</v>
      </c>
      <c r="I67" s="800">
        <v>29.9909</v>
      </c>
      <c r="J67" s="800">
        <v>121.2288</v>
      </c>
      <c r="K67" s="800">
        <v>58.44</v>
      </c>
      <c r="L67" s="771">
        <f t="shared" si="6"/>
        <v>218.2379115</v>
      </c>
      <c r="M67" s="800">
        <v>116.085008</v>
      </c>
      <c r="N67" s="800">
        <v>51.3657125</v>
      </c>
      <c r="O67" s="800">
        <v>50.787191</v>
      </c>
      <c r="P67" s="801">
        <v>224</v>
      </c>
      <c r="Q67" s="801">
        <v>301</v>
      </c>
      <c r="R67" s="801" t="s">
        <v>345</v>
      </c>
      <c r="S67" s="838">
        <v>40</v>
      </c>
    </row>
    <row r="68" s="810" customFormat="1" ht="26" customHeight="1" spans="1:19">
      <c r="A68" s="801">
        <v>62</v>
      </c>
      <c r="B68" s="801" t="s">
        <v>343</v>
      </c>
      <c r="C68" s="826" t="s">
        <v>409</v>
      </c>
      <c r="D68" s="802">
        <v>19</v>
      </c>
      <c r="E68" s="771">
        <f t="shared" si="4"/>
        <v>222.545195</v>
      </c>
      <c r="F68" s="771">
        <f t="shared" si="5"/>
        <v>174.083</v>
      </c>
      <c r="G68" s="800">
        <v>84.372</v>
      </c>
      <c r="H68" s="800">
        <v>43.41</v>
      </c>
      <c r="I68" s="800">
        <v>7.031</v>
      </c>
      <c r="J68" s="800">
        <v>26.07</v>
      </c>
      <c r="K68" s="800">
        <v>13.2</v>
      </c>
      <c r="L68" s="771">
        <f t="shared" si="6"/>
        <v>48.462195</v>
      </c>
      <c r="M68" s="800">
        <v>25.74128</v>
      </c>
      <c r="N68" s="800">
        <v>11.459105</v>
      </c>
      <c r="O68" s="800">
        <v>11.26181</v>
      </c>
      <c r="P68" s="801">
        <v>201</v>
      </c>
      <c r="Q68" s="801">
        <v>301</v>
      </c>
      <c r="R68" s="801" t="s">
        <v>354</v>
      </c>
      <c r="S68" s="838">
        <v>56</v>
      </c>
    </row>
    <row r="69" s="810" customFormat="1" ht="26" customHeight="1" spans="1:19">
      <c r="A69" s="801">
        <v>63</v>
      </c>
      <c r="B69" s="801" t="s">
        <v>343</v>
      </c>
      <c r="C69" s="826" t="s">
        <v>410</v>
      </c>
      <c r="D69" s="802">
        <v>28</v>
      </c>
      <c r="E69" s="771">
        <f t="shared" si="4"/>
        <v>361.145477</v>
      </c>
      <c r="F69" s="771">
        <f t="shared" si="5"/>
        <v>282.8078</v>
      </c>
      <c r="G69" s="800">
        <v>139.4088</v>
      </c>
      <c r="H69" s="800">
        <v>67.4976</v>
      </c>
      <c r="I69" s="800">
        <v>11.6174</v>
      </c>
      <c r="J69" s="800">
        <v>41.316</v>
      </c>
      <c r="K69" s="800">
        <v>22.968</v>
      </c>
      <c r="L69" s="771">
        <f t="shared" si="6"/>
        <v>78.337677</v>
      </c>
      <c r="M69" s="800">
        <v>41.574368</v>
      </c>
      <c r="N69" s="800">
        <v>18.574523</v>
      </c>
      <c r="O69" s="800">
        <v>18.188786</v>
      </c>
      <c r="P69" s="801">
        <v>213</v>
      </c>
      <c r="Q69" s="801">
        <v>301</v>
      </c>
      <c r="R69" s="801" t="s">
        <v>354</v>
      </c>
      <c r="S69" s="838">
        <v>16</v>
      </c>
    </row>
    <row r="70" s="810" customFormat="1" ht="26" customHeight="1" spans="1:19">
      <c r="A70" s="801">
        <v>64</v>
      </c>
      <c r="B70" s="801" t="s">
        <v>343</v>
      </c>
      <c r="C70" s="826" t="s">
        <v>411</v>
      </c>
      <c r="D70" s="802">
        <v>8</v>
      </c>
      <c r="E70" s="771">
        <f t="shared" si="4"/>
        <v>97.799405</v>
      </c>
      <c r="F70" s="771">
        <f t="shared" si="5"/>
        <v>76.4966</v>
      </c>
      <c r="G70" s="800">
        <v>37.8552</v>
      </c>
      <c r="H70" s="800">
        <v>18.5304</v>
      </c>
      <c r="I70" s="800">
        <v>2.9606</v>
      </c>
      <c r="J70" s="800">
        <v>11.3424</v>
      </c>
      <c r="K70" s="800">
        <v>5.808</v>
      </c>
      <c r="L70" s="771">
        <f t="shared" si="6"/>
        <v>21.302805</v>
      </c>
      <c r="M70" s="800">
        <v>11.310176</v>
      </c>
      <c r="N70" s="800">
        <v>5.044427</v>
      </c>
      <c r="O70" s="800">
        <v>4.948202</v>
      </c>
      <c r="P70" s="801">
        <v>208</v>
      </c>
      <c r="Q70" s="801">
        <v>301</v>
      </c>
      <c r="R70" s="801" t="s">
        <v>350</v>
      </c>
      <c r="S70" s="838">
        <v>27</v>
      </c>
    </row>
    <row r="71" s="810" customFormat="1" ht="26" customHeight="1" spans="1:19">
      <c r="A71" s="801">
        <v>65</v>
      </c>
      <c r="B71" s="801" t="s">
        <v>343</v>
      </c>
      <c r="C71" s="826" t="s">
        <v>412</v>
      </c>
      <c r="D71" s="802">
        <v>14</v>
      </c>
      <c r="E71" s="771">
        <f t="shared" si="4"/>
        <v>170.091129</v>
      </c>
      <c r="F71" s="771">
        <f t="shared" si="5"/>
        <v>133.2906</v>
      </c>
      <c r="G71" s="800">
        <v>60.1272</v>
      </c>
      <c r="H71" s="800">
        <v>37.0788</v>
      </c>
      <c r="I71" s="800">
        <v>5.0106</v>
      </c>
      <c r="J71" s="800">
        <v>20.01</v>
      </c>
      <c r="K71" s="800">
        <v>11.064</v>
      </c>
      <c r="L71" s="771">
        <f t="shared" si="6"/>
        <v>36.800529</v>
      </c>
      <c r="M71" s="800">
        <v>19.556256</v>
      </c>
      <c r="N71" s="800">
        <v>8.688411</v>
      </c>
      <c r="O71" s="800">
        <v>8.555862</v>
      </c>
      <c r="P71" s="801">
        <v>201</v>
      </c>
      <c r="Q71" s="801">
        <v>301</v>
      </c>
      <c r="R71" s="801" t="s">
        <v>345</v>
      </c>
      <c r="S71" s="838">
        <v>9</v>
      </c>
    </row>
    <row r="72" s="810" customFormat="1" ht="26" customHeight="1" spans="1:19">
      <c r="A72" s="801">
        <v>66</v>
      </c>
      <c r="B72" s="801" t="s">
        <v>343</v>
      </c>
      <c r="C72" s="826" t="s">
        <v>413</v>
      </c>
      <c r="D72" s="801">
        <v>28</v>
      </c>
      <c r="E72" s="771">
        <f t="shared" ref="E72:E103" si="7">F72+L72</f>
        <v>302.830408</v>
      </c>
      <c r="F72" s="771">
        <f t="shared" ref="F72:F103" si="8">G72+H72+I72+J72+K72</f>
        <v>237.4408</v>
      </c>
      <c r="G72" s="800">
        <v>111.0168</v>
      </c>
      <c r="H72" s="800">
        <v>60.9492</v>
      </c>
      <c r="I72" s="800">
        <v>8.6404</v>
      </c>
      <c r="J72" s="800">
        <v>36.9504</v>
      </c>
      <c r="K72" s="800">
        <v>19.884</v>
      </c>
      <c r="L72" s="771">
        <f t="shared" ref="L72:L103" si="9">M72+N72+O72</f>
        <v>65.389608</v>
      </c>
      <c r="M72" s="800">
        <v>34.809088</v>
      </c>
      <c r="N72" s="800">
        <v>15.351544</v>
      </c>
      <c r="O72" s="800">
        <v>15.228976</v>
      </c>
      <c r="P72" s="801">
        <v>216</v>
      </c>
      <c r="Q72" s="801">
        <v>301</v>
      </c>
      <c r="R72" s="801" t="s">
        <v>345</v>
      </c>
      <c r="S72" s="838">
        <v>13</v>
      </c>
    </row>
    <row r="73" s="810" customFormat="1" ht="26" customHeight="1" spans="1:19">
      <c r="A73" s="801">
        <v>67</v>
      </c>
      <c r="B73" s="801" t="s">
        <v>343</v>
      </c>
      <c r="C73" s="826" t="s">
        <v>414</v>
      </c>
      <c r="D73" s="802">
        <v>17</v>
      </c>
      <c r="E73" s="771">
        <f t="shared" si="7"/>
        <v>194.961255</v>
      </c>
      <c r="F73" s="771">
        <f t="shared" si="8"/>
        <v>152.6526</v>
      </c>
      <c r="G73" s="800">
        <v>73.116</v>
      </c>
      <c r="H73" s="800">
        <v>38.2752</v>
      </c>
      <c r="I73" s="800">
        <v>6.093</v>
      </c>
      <c r="J73" s="800">
        <v>23.0484</v>
      </c>
      <c r="K73" s="800">
        <v>12.12</v>
      </c>
      <c r="L73" s="771">
        <f t="shared" si="9"/>
        <v>42.308655</v>
      </c>
      <c r="M73" s="800">
        <v>22.485216</v>
      </c>
      <c r="N73" s="800">
        <v>9.986157</v>
      </c>
      <c r="O73" s="800">
        <v>9.837282</v>
      </c>
      <c r="P73" s="801">
        <v>201</v>
      </c>
      <c r="Q73" s="801">
        <v>301</v>
      </c>
      <c r="R73" s="801" t="s">
        <v>354</v>
      </c>
      <c r="S73" s="838">
        <v>24</v>
      </c>
    </row>
    <row r="74" s="810" customFormat="1" ht="26" customHeight="1" spans="1:19">
      <c r="A74" s="801">
        <v>68</v>
      </c>
      <c r="B74" s="801" t="s">
        <v>343</v>
      </c>
      <c r="C74" s="826" t="s">
        <v>415</v>
      </c>
      <c r="D74" s="801">
        <v>67</v>
      </c>
      <c r="E74" s="771">
        <f t="shared" si="7"/>
        <v>779.6454795</v>
      </c>
      <c r="F74" s="771">
        <f t="shared" si="8"/>
        <v>609.8673</v>
      </c>
      <c r="G74" s="800">
        <v>298.2924</v>
      </c>
      <c r="H74" s="800">
        <v>149.7372</v>
      </c>
      <c r="I74" s="800">
        <v>24.8577</v>
      </c>
      <c r="J74" s="800">
        <v>90.516</v>
      </c>
      <c r="K74" s="800">
        <v>46.464</v>
      </c>
      <c r="L74" s="771">
        <f t="shared" si="9"/>
        <v>169.7781795</v>
      </c>
      <c r="M74" s="800">
        <v>90.144528</v>
      </c>
      <c r="N74" s="800">
        <v>40.1954205</v>
      </c>
      <c r="O74" s="800">
        <v>39.438231</v>
      </c>
      <c r="P74" s="801">
        <v>201</v>
      </c>
      <c r="Q74" s="801">
        <v>301</v>
      </c>
      <c r="R74" s="801" t="s">
        <v>345</v>
      </c>
      <c r="S74" s="838">
        <v>18</v>
      </c>
    </row>
    <row r="75" s="810" customFormat="1" ht="26" customHeight="1" spans="1:19">
      <c r="A75" s="801">
        <v>69</v>
      </c>
      <c r="B75" s="801" t="s">
        <v>343</v>
      </c>
      <c r="C75" s="826" t="s">
        <v>416</v>
      </c>
      <c r="D75" s="802">
        <v>19</v>
      </c>
      <c r="E75" s="771">
        <f t="shared" si="7"/>
        <v>206.892938</v>
      </c>
      <c r="F75" s="771">
        <f t="shared" si="8"/>
        <v>162.0728</v>
      </c>
      <c r="G75" s="800">
        <v>76.1808</v>
      </c>
      <c r="H75" s="800">
        <v>41.6412</v>
      </c>
      <c r="I75" s="800">
        <v>6.1544</v>
      </c>
      <c r="J75" s="800">
        <v>25.0764</v>
      </c>
      <c r="K75" s="800">
        <v>13.02</v>
      </c>
      <c r="L75" s="771">
        <f t="shared" si="9"/>
        <v>44.820138</v>
      </c>
      <c r="M75" s="800">
        <v>23.848448</v>
      </c>
      <c r="N75" s="800">
        <v>10.537994</v>
      </c>
      <c r="O75" s="800">
        <v>10.433696</v>
      </c>
      <c r="P75" s="801">
        <v>201</v>
      </c>
      <c r="Q75" s="801">
        <v>301</v>
      </c>
      <c r="R75" s="801" t="s">
        <v>345</v>
      </c>
      <c r="S75" s="838">
        <v>67</v>
      </c>
    </row>
    <row r="76" s="810" customFormat="1" ht="26" customHeight="1" spans="1:19">
      <c r="A76" s="801">
        <v>70</v>
      </c>
      <c r="B76" s="801" t="s">
        <v>343</v>
      </c>
      <c r="C76" s="826" t="s">
        <v>417</v>
      </c>
      <c r="D76" s="801">
        <v>34</v>
      </c>
      <c r="E76" s="771">
        <f t="shared" si="7"/>
        <v>384.870972</v>
      </c>
      <c r="F76" s="771">
        <f t="shared" si="8"/>
        <v>301.11</v>
      </c>
      <c r="G76" s="800">
        <v>144.648</v>
      </c>
      <c r="H76" s="800">
        <v>76.1832</v>
      </c>
      <c r="I76" s="800">
        <v>11.388</v>
      </c>
      <c r="J76" s="800">
        <v>46.1388</v>
      </c>
      <c r="K76" s="800">
        <v>22.752</v>
      </c>
      <c r="L76" s="771">
        <f t="shared" si="9"/>
        <v>83.760972</v>
      </c>
      <c r="M76" s="800">
        <v>44.53728</v>
      </c>
      <c r="N76" s="800">
        <v>19.738632</v>
      </c>
      <c r="O76" s="800">
        <v>19.48506</v>
      </c>
      <c r="P76" s="801">
        <v>215</v>
      </c>
      <c r="Q76" s="801">
        <v>301</v>
      </c>
      <c r="R76" s="801" t="s">
        <v>345</v>
      </c>
      <c r="S76" s="838">
        <v>18</v>
      </c>
    </row>
    <row r="77" s="810" customFormat="1" ht="26" customHeight="1" spans="1:19">
      <c r="A77" s="801">
        <v>71</v>
      </c>
      <c r="B77" s="801" t="s">
        <v>343</v>
      </c>
      <c r="C77" s="826" t="s">
        <v>418</v>
      </c>
      <c r="D77" s="801">
        <v>217</v>
      </c>
      <c r="E77" s="771">
        <f t="shared" si="7"/>
        <v>2497.332969</v>
      </c>
      <c r="F77" s="771">
        <f t="shared" si="8"/>
        <v>1953.4434</v>
      </c>
      <c r="G77" s="800">
        <v>956.0424</v>
      </c>
      <c r="H77" s="800">
        <v>482.3016</v>
      </c>
      <c r="I77" s="800">
        <v>79.2822</v>
      </c>
      <c r="J77" s="800">
        <v>286.2492</v>
      </c>
      <c r="K77" s="800">
        <v>149.568</v>
      </c>
      <c r="L77" s="771">
        <f t="shared" si="9"/>
        <v>543.889569</v>
      </c>
      <c r="M77" s="800">
        <v>288.620064</v>
      </c>
      <c r="N77" s="800">
        <v>128.998227</v>
      </c>
      <c r="O77" s="800">
        <v>126.271278</v>
      </c>
      <c r="P77" s="801">
        <v>201</v>
      </c>
      <c r="Q77" s="801">
        <v>301</v>
      </c>
      <c r="R77" s="801" t="s">
        <v>345</v>
      </c>
      <c r="S77" s="838">
        <v>34</v>
      </c>
    </row>
    <row r="78" s="810" customFormat="1" ht="26" customHeight="1" spans="1:19">
      <c r="A78" s="801">
        <v>72</v>
      </c>
      <c r="B78" s="519" t="s">
        <v>343</v>
      </c>
      <c r="C78" s="826" t="s">
        <v>419</v>
      </c>
      <c r="D78" s="801">
        <v>131</v>
      </c>
      <c r="E78" s="771">
        <f t="shared" si="7"/>
        <v>1591.583494</v>
      </c>
      <c r="F78" s="771">
        <f t="shared" si="8"/>
        <v>1243.468</v>
      </c>
      <c r="G78" s="800">
        <v>614.4192</v>
      </c>
      <c r="H78" s="800">
        <v>304.9656</v>
      </c>
      <c r="I78" s="800">
        <v>50.2996</v>
      </c>
      <c r="J78" s="800">
        <v>185.4996</v>
      </c>
      <c r="K78" s="800">
        <v>88.284</v>
      </c>
      <c r="L78" s="771">
        <f t="shared" si="9"/>
        <v>348.115494</v>
      </c>
      <c r="M78" s="800">
        <v>184.82944</v>
      </c>
      <c r="N78" s="800">
        <v>82.423174</v>
      </c>
      <c r="O78" s="800">
        <v>80.86288</v>
      </c>
      <c r="P78" s="801">
        <v>213</v>
      </c>
      <c r="Q78" s="801">
        <v>301</v>
      </c>
      <c r="R78" s="801" t="s">
        <v>345</v>
      </c>
      <c r="S78" s="838">
        <v>229</v>
      </c>
    </row>
    <row r="79" s="810" customFormat="1" ht="26" customHeight="1" spans="1:19">
      <c r="A79" s="801">
        <v>73</v>
      </c>
      <c r="B79" s="801" t="s">
        <v>343</v>
      </c>
      <c r="C79" s="826" t="s">
        <v>420</v>
      </c>
      <c r="D79" s="801">
        <v>174</v>
      </c>
      <c r="E79" s="771">
        <f t="shared" si="7"/>
        <v>2056.488648</v>
      </c>
      <c r="F79" s="771">
        <f t="shared" si="8"/>
        <v>1616.8752</v>
      </c>
      <c r="G79" s="800">
        <v>795.024</v>
      </c>
      <c r="H79" s="800">
        <v>403.6356</v>
      </c>
      <c r="I79" s="800">
        <v>66.252</v>
      </c>
      <c r="J79" s="800">
        <v>243.0636</v>
      </c>
      <c r="K79" s="800">
        <v>108.9</v>
      </c>
      <c r="L79" s="771">
        <f t="shared" si="9"/>
        <v>439.613448</v>
      </c>
      <c r="M79" s="800">
        <v>233.492928</v>
      </c>
      <c r="N79" s="800">
        <v>103.96452</v>
      </c>
      <c r="O79" s="800">
        <v>102.156</v>
      </c>
      <c r="P79" s="801">
        <v>213</v>
      </c>
      <c r="Q79" s="801">
        <v>301</v>
      </c>
      <c r="R79" s="801" t="s">
        <v>345</v>
      </c>
      <c r="S79" s="838">
        <v>18</v>
      </c>
    </row>
    <row r="80" s="810" customFormat="1" ht="26" customHeight="1" spans="1:19">
      <c r="A80" s="801">
        <v>74</v>
      </c>
      <c r="B80" s="801" t="s">
        <v>343</v>
      </c>
      <c r="C80" s="826" t="s">
        <v>421</v>
      </c>
      <c r="D80" s="801">
        <v>36</v>
      </c>
      <c r="E80" s="771">
        <f t="shared" si="7"/>
        <v>495.0855365</v>
      </c>
      <c r="F80" s="771">
        <f t="shared" si="8"/>
        <v>386.8703</v>
      </c>
      <c r="G80" s="800">
        <v>164.4468</v>
      </c>
      <c r="H80" s="800">
        <v>126.4308</v>
      </c>
      <c r="I80" s="800">
        <v>13.7039</v>
      </c>
      <c r="J80" s="800">
        <v>53.3568</v>
      </c>
      <c r="K80" s="800">
        <v>28.932</v>
      </c>
      <c r="L80" s="771">
        <f t="shared" si="9"/>
        <v>108.2152365</v>
      </c>
      <c r="M80" s="800">
        <v>57.270128</v>
      </c>
      <c r="N80" s="800">
        <v>25.8894275</v>
      </c>
      <c r="O80" s="800">
        <v>25.055681</v>
      </c>
      <c r="P80" s="801">
        <v>213</v>
      </c>
      <c r="Q80" s="801">
        <v>301</v>
      </c>
      <c r="R80" s="801" t="s">
        <v>375</v>
      </c>
      <c r="S80" s="838">
        <v>107</v>
      </c>
    </row>
    <row r="81" s="810" customFormat="1" ht="26" customHeight="1" spans="1:19">
      <c r="A81" s="801">
        <v>75</v>
      </c>
      <c r="B81" s="801" t="s">
        <v>343</v>
      </c>
      <c r="C81" s="826" t="s">
        <v>422</v>
      </c>
      <c r="D81" s="802">
        <v>13</v>
      </c>
      <c r="E81" s="771">
        <f t="shared" si="7"/>
        <v>138.529486</v>
      </c>
      <c r="F81" s="771">
        <f t="shared" si="8"/>
        <v>106.486</v>
      </c>
      <c r="G81" s="800">
        <v>54.6528</v>
      </c>
      <c r="H81" s="800">
        <v>29.6364</v>
      </c>
      <c r="I81" s="800">
        <v>4.5544</v>
      </c>
      <c r="J81" s="800">
        <v>17.6424</v>
      </c>
      <c r="K81" s="800">
        <v>0</v>
      </c>
      <c r="L81" s="771">
        <f t="shared" si="9"/>
        <v>32.043486</v>
      </c>
      <c r="M81" s="800">
        <v>17.03776</v>
      </c>
      <c r="N81" s="800">
        <v>7.551706</v>
      </c>
      <c r="O81" s="800">
        <v>7.45402</v>
      </c>
      <c r="P81" s="801">
        <v>213</v>
      </c>
      <c r="Q81" s="801">
        <v>301</v>
      </c>
      <c r="R81" s="801" t="s">
        <v>350</v>
      </c>
      <c r="S81" s="838">
        <v>86</v>
      </c>
    </row>
    <row r="82" s="810" customFormat="1" ht="26" customHeight="1" spans="1:19">
      <c r="A82" s="801">
        <v>76</v>
      </c>
      <c r="B82" s="801" t="s">
        <v>343</v>
      </c>
      <c r="C82" s="826" t="s">
        <v>423</v>
      </c>
      <c r="D82" s="802">
        <v>15</v>
      </c>
      <c r="E82" s="771">
        <f t="shared" si="7"/>
        <v>187.583703</v>
      </c>
      <c r="F82" s="771">
        <f t="shared" si="8"/>
        <v>146.3502</v>
      </c>
      <c r="G82" s="800">
        <v>73.4328</v>
      </c>
      <c r="H82" s="800">
        <v>35.388</v>
      </c>
      <c r="I82" s="800">
        <v>6.1194</v>
      </c>
      <c r="J82" s="800">
        <v>21.858</v>
      </c>
      <c r="K82" s="800">
        <v>9.552</v>
      </c>
      <c r="L82" s="771">
        <f t="shared" si="9"/>
        <v>41.233503</v>
      </c>
      <c r="M82" s="800">
        <v>21.887712</v>
      </c>
      <c r="N82" s="800">
        <v>9.769917</v>
      </c>
      <c r="O82" s="800">
        <v>9.575874</v>
      </c>
      <c r="P82" s="801">
        <v>213</v>
      </c>
      <c r="Q82" s="801">
        <v>301</v>
      </c>
      <c r="R82" s="801" t="s">
        <v>350</v>
      </c>
      <c r="S82" s="838">
        <v>39</v>
      </c>
    </row>
    <row r="83" s="810" customFormat="1" ht="26" customHeight="1" spans="1:19">
      <c r="A83" s="801">
        <v>77</v>
      </c>
      <c r="B83" s="801" t="s">
        <v>343</v>
      </c>
      <c r="C83" s="826" t="s">
        <v>424</v>
      </c>
      <c r="D83" s="802">
        <v>41</v>
      </c>
      <c r="E83" s="771">
        <f t="shared" si="7"/>
        <v>503.048191</v>
      </c>
      <c r="F83" s="771">
        <f t="shared" si="8"/>
        <v>392.9554</v>
      </c>
      <c r="G83" s="800">
        <v>194.328</v>
      </c>
      <c r="H83" s="800">
        <v>96.3744</v>
      </c>
      <c r="I83" s="800">
        <v>15.541</v>
      </c>
      <c r="J83" s="800">
        <v>59.244</v>
      </c>
      <c r="K83" s="800">
        <v>27.468</v>
      </c>
      <c r="L83" s="771">
        <f t="shared" si="9"/>
        <v>110.092791</v>
      </c>
      <c r="M83" s="800">
        <v>58.477984</v>
      </c>
      <c r="N83" s="800">
        <v>26.030689</v>
      </c>
      <c r="O83" s="800">
        <v>25.584118</v>
      </c>
      <c r="P83" s="801">
        <v>213</v>
      </c>
      <c r="Q83" s="801">
        <v>301</v>
      </c>
      <c r="R83" s="801" t="s">
        <v>354</v>
      </c>
      <c r="S83" s="838">
        <v>95</v>
      </c>
    </row>
    <row r="84" s="810" customFormat="1" ht="26" customHeight="1" spans="1:19">
      <c r="A84" s="801">
        <v>78</v>
      </c>
      <c r="B84" s="801" t="s">
        <v>343</v>
      </c>
      <c r="C84" s="826" t="s">
        <v>425</v>
      </c>
      <c r="D84" s="801">
        <v>64</v>
      </c>
      <c r="E84" s="771">
        <f t="shared" si="7"/>
        <v>780.5102175</v>
      </c>
      <c r="F84" s="771">
        <f t="shared" si="8"/>
        <v>609.4713</v>
      </c>
      <c r="G84" s="800">
        <v>302.0652</v>
      </c>
      <c r="H84" s="800">
        <v>148.2408</v>
      </c>
      <c r="I84" s="800">
        <v>25.1721</v>
      </c>
      <c r="J84" s="800">
        <v>92.4492</v>
      </c>
      <c r="K84" s="800">
        <v>41.544</v>
      </c>
      <c r="L84" s="771">
        <f t="shared" si="9"/>
        <v>171.0389175</v>
      </c>
      <c r="M84" s="800">
        <v>90.868368</v>
      </c>
      <c r="N84" s="800">
        <v>40.4156385</v>
      </c>
      <c r="O84" s="800">
        <v>39.754911</v>
      </c>
      <c r="P84" s="801">
        <v>213</v>
      </c>
      <c r="Q84" s="801">
        <v>301</v>
      </c>
      <c r="R84" s="801" t="s">
        <v>345</v>
      </c>
      <c r="S84" s="838">
        <v>16</v>
      </c>
    </row>
    <row r="85" s="810" customFormat="1" ht="26" customHeight="1" spans="1:19">
      <c r="A85" s="801">
        <v>79</v>
      </c>
      <c r="B85" s="801" t="s">
        <v>343</v>
      </c>
      <c r="C85" s="826" t="s">
        <v>426</v>
      </c>
      <c r="D85" s="802">
        <v>13</v>
      </c>
      <c r="E85" s="771">
        <f t="shared" si="7"/>
        <v>163.484334</v>
      </c>
      <c r="F85" s="771">
        <f t="shared" si="8"/>
        <v>128.004</v>
      </c>
      <c r="G85" s="800">
        <v>62.5536</v>
      </c>
      <c r="H85" s="800">
        <v>30.918</v>
      </c>
      <c r="I85" s="800">
        <v>5.2128</v>
      </c>
      <c r="J85" s="800">
        <v>19.1076</v>
      </c>
      <c r="K85" s="800">
        <v>10.212</v>
      </c>
      <c r="L85" s="771">
        <f t="shared" si="9"/>
        <v>35.480334</v>
      </c>
      <c r="M85" s="800">
        <v>18.84672</v>
      </c>
      <c r="N85" s="800">
        <v>8.388174</v>
      </c>
      <c r="O85" s="800">
        <v>8.24544</v>
      </c>
      <c r="P85" s="801">
        <v>213</v>
      </c>
      <c r="Q85" s="801">
        <v>301</v>
      </c>
      <c r="R85" s="801" t="s">
        <v>354</v>
      </c>
      <c r="S85" s="838">
        <v>15</v>
      </c>
    </row>
    <row r="86" s="810" customFormat="1" ht="26" customHeight="1" spans="1:19">
      <c r="A86" s="801">
        <v>80</v>
      </c>
      <c r="B86" s="801" t="s">
        <v>343</v>
      </c>
      <c r="C86" s="826" t="s">
        <v>427</v>
      </c>
      <c r="D86" s="802">
        <v>24</v>
      </c>
      <c r="E86" s="771">
        <f t="shared" si="7"/>
        <v>292.6964795</v>
      </c>
      <c r="F86" s="771">
        <f t="shared" si="8"/>
        <v>228.6749</v>
      </c>
      <c r="G86" s="800">
        <v>113.7516</v>
      </c>
      <c r="H86" s="800">
        <v>56.1036</v>
      </c>
      <c r="I86" s="800">
        <v>9.4793</v>
      </c>
      <c r="J86" s="800">
        <v>32.7444</v>
      </c>
      <c r="K86" s="800">
        <v>16.596</v>
      </c>
      <c r="L86" s="771">
        <f t="shared" si="9"/>
        <v>64.0215795</v>
      </c>
      <c r="M86" s="800">
        <v>33.932624</v>
      </c>
      <c r="N86" s="800">
        <v>15.2434325</v>
      </c>
      <c r="O86" s="800">
        <v>14.845523</v>
      </c>
      <c r="P86" s="801">
        <v>213</v>
      </c>
      <c r="Q86" s="801">
        <v>301</v>
      </c>
      <c r="R86" s="801" t="s">
        <v>354</v>
      </c>
      <c r="S86" s="838">
        <v>39</v>
      </c>
    </row>
    <row r="87" s="810" customFormat="1" ht="26" customHeight="1" spans="1:19">
      <c r="A87" s="801">
        <v>81</v>
      </c>
      <c r="B87" s="801" t="s">
        <v>343</v>
      </c>
      <c r="C87" s="826" t="s">
        <v>428</v>
      </c>
      <c r="D87" s="802">
        <v>18</v>
      </c>
      <c r="E87" s="771">
        <f t="shared" si="7"/>
        <v>224.3407545</v>
      </c>
      <c r="F87" s="771">
        <f t="shared" si="8"/>
        <v>175.7247</v>
      </c>
      <c r="G87" s="800">
        <v>85.0644</v>
      </c>
      <c r="H87" s="800">
        <v>43.08</v>
      </c>
      <c r="I87" s="800">
        <v>7.0887</v>
      </c>
      <c r="J87" s="800">
        <v>26.1636</v>
      </c>
      <c r="K87" s="800">
        <v>14.328</v>
      </c>
      <c r="L87" s="771">
        <f t="shared" si="9"/>
        <v>48.6160545</v>
      </c>
      <c r="M87" s="800">
        <v>25.823472</v>
      </c>
      <c r="N87" s="800">
        <v>11.4948135</v>
      </c>
      <c r="O87" s="800">
        <v>11.297769</v>
      </c>
      <c r="P87" s="801">
        <v>216</v>
      </c>
      <c r="Q87" s="801">
        <v>301</v>
      </c>
      <c r="R87" s="801" t="s">
        <v>354</v>
      </c>
      <c r="S87" s="838">
        <v>58</v>
      </c>
    </row>
    <row r="88" s="810" customFormat="1" ht="26" customHeight="1" spans="1:19">
      <c r="A88" s="801">
        <v>82</v>
      </c>
      <c r="B88" s="801" t="s">
        <v>343</v>
      </c>
      <c r="C88" s="284" t="s">
        <v>429</v>
      </c>
      <c r="D88" s="802">
        <v>20</v>
      </c>
      <c r="E88" s="771">
        <f t="shared" si="7"/>
        <v>250.6620825</v>
      </c>
      <c r="F88" s="771">
        <f t="shared" si="8"/>
        <v>196.0563</v>
      </c>
      <c r="G88" s="800">
        <v>96.2532</v>
      </c>
      <c r="H88" s="800">
        <v>47.4828</v>
      </c>
      <c r="I88" s="800">
        <v>8.0211</v>
      </c>
      <c r="J88" s="800">
        <v>29.5752</v>
      </c>
      <c r="K88" s="800">
        <v>14.724</v>
      </c>
      <c r="L88" s="771">
        <f t="shared" si="9"/>
        <v>54.6057825</v>
      </c>
      <c r="M88" s="800">
        <v>29.013168</v>
      </c>
      <c r="N88" s="800">
        <v>12.8993535</v>
      </c>
      <c r="O88" s="800">
        <v>12.693261</v>
      </c>
      <c r="P88" s="801">
        <v>213</v>
      </c>
      <c r="Q88" s="801">
        <v>301</v>
      </c>
      <c r="R88" s="801" t="s">
        <v>345</v>
      </c>
      <c r="S88" s="838">
        <v>14</v>
      </c>
    </row>
    <row r="89" s="810" customFormat="1" ht="26" customHeight="1" spans="1:19">
      <c r="A89" s="801">
        <v>83</v>
      </c>
      <c r="B89" s="801" t="s">
        <v>343</v>
      </c>
      <c r="C89" s="826" t="s">
        <v>430</v>
      </c>
      <c r="D89" s="802">
        <v>3</v>
      </c>
      <c r="E89" s="771">
        <f t="shared" si="7"/>
        <v>37.328236</v>
      </c>
      <c r="F89" s="771">
        <f t="shared" si="8"/>
        <v>29.1304</v>
      </c>
      <c r="G89" s="800">
        <v>14.6352</v>
      </c>
      <c r="H89" s="800">
        <v>7.0596</v>
      </c>
      <c r="I89" s="800">
        <v>1.2196</v>
      </c>
      <c r="J89" s="800">
        <v>4.26</v>
      </c>
      <c r="K89" s="800">
        <v>1.956</v>
      </c>
      <c r="L89" s="771">
        <f t="shared" si="9"/>
        <v>8.197836</v>
      </c>
      <c r="M89" s="800">
        <v>4.347904</v>
      </c>
      <c r="N89" s="800">
        <v>1.947724</v>
      </c>
      <c r="O89" s="800">
        <v>1.902208</v>
      </c>
      <c r="P89" s="801">
        <v>216</v>
      </c>
      <c r="Q89" s="801">
        <v>301</v>
      </c>
      <c r="R89" s="801" t="s">
        <v>350</v>
      </c>
      <c r="S89" s="838">
        <v>24</v>
      </c>
    </row>
    <row r="90" s="810" customFormat="1" ht="26" customHeight="1" spans="1:19">
      <c r="A90" s="801">
        <v>84</v>
      </c>
      <c r="B90" s="801" t="s">
        <v>343</v>
      </c>
      <c r="C90" s="826" t="s">
        <v>431</v>
      </c>
      <c r="D90" s="802">
        <v>10</v>
      </c>
      <c r="E90" s="771">
        <f t="shared" si="7"/>
        <v>126.6912675</v>
      </c>
      <c r="F90" s="771">
        <f t="shared" si="8"/>
        <v>99.1929</v>
      </c>
      <c r="G90" s="800">
        <v>49.0428</v>
      </c>
      <c r="H90" s="800">
        <v>23.6016</v>
      </c>
      <c r="I90" s="800">
        <v>4.0869</v>
      </c>
      <c r="J90" s="800">
        <v>14.4696</v>
      </c>
      <c r="K90" s="800">
        <v>7.992</v>
      </c>
      <c r="L90" s="771">
        <f t="shared" si="9"/>
        <v>27.4983675</v>
      </c>
      <c r="M90" s="800">
        <v>14.592144</v>
      </c>
      <c r="N90" s="800">
        <v>6.5221605</v>
      </c>
      <c r="O90" s="800">
        <v>6.384063</v>
      </c>
      <c r="P90" s="801">
        <v>210</v>
      </c>
      <c r="Q90" s="801">
        <v>301</v>
      </c>
      <c r="R90" s="801" t="s">
        <v>350</v>
      </c>
      <c r="S90" s="838">
        <v>18</v>
      </c>
    </row>
    <row r="91" s="810" customFormat="1" ht="26" customHeight="1" spans="1:19">
      <c r="A91" s="801">
        <v>85</v>
      </c>
      <c r="B91" s="801" t="s">
        <v>343</v>
      </c>
      <c r="C91" s="826" t="s">
        <v>432</v>
      </c>
      <c r="D91" s="802">
        <v>23</v>
      </c>
      <c r="E91" s="771">
        <f t="shared" si="7"/>
        <v>269.982393</v>
      </c>
      <c r="F91" s="771">
        <f t="shared" si="8"/>
        <v>211.2834</v>
      </c>
      <c r="G91" s="800">
        <v>101.3256</v>
      </c>
      <c r="H91" s="800">
        <v>52.9992</v>
      </c>
      <c r="I91" s="800">
        <v>8.4438</v>
      </c>
      <c r="J91" s="800">
        <v>32.2908</v>
      </c>
      <c r="K91" s="800">
        <v>16.224</v>
      </c>
      <c r="L91" s="771">
        <f t="shared" si="9"/>
        <v>58.698993</v>
      </c>
      <c r="M91" s="800">
        <v>31.209504</v>
      </c>
      <c r="N91" s="800">
        <v>13.835331</v>
      </c>
      <c r="O91" s="800">
        <v>13.654158</v>
      </c>
      <c r="P91" s="801">
        <v>212</v>
      </c>
      <c r="Q91" s="801">
        <v>301</v>
      </c>
      <c r="R91" s="801" t="s">
        <v>345</v>
      </c>
      <c r="S91" s="838">
        <v>14</v>
      </c>
    </row>
    <row r="92" s="810" customFormat="1" ht="26" customHeight="1" spans="1:19">
      <c r="A92" s="801">
        <v>86</v>
      </c>
      <c r="B92" s="801" t="s">
        <v>343</v>
      </c>
      <c r="C92" s="826" t="s">
        <v>433</v>
      </c>
      <c r="D92" s="802">
        <v>53</v>
      </c>
      <c r="E92" s="771">
        <f t="shared" si="7"/>
        <v>601.0258875</v>
      </c>
      <c r="F92" s="771">
        <f t="shared" si="8"/>
        <v>461.9685</v>
      </c>
      <c r="G92" s="800">
        <v>243.5436</v>
      </c>
      <c r="H92" s="800">
        <v>124.1436</v>
      </c>
      <c r="I92" s="800">
        <v>20.2953</v>
      </c>
      <c r="J92" s="800">
        <v>73.23</v>
      </c>
      <c r="K92" s="800">
        <v>0.756</v>
      </c>
      <c r="L92" s="771">
        <f t="shared" si="9"/>
        <v>139.0573875</v>
      </c>
      <c r="M92" s="800">
        <v>73.794</v>
      </c>
      <c r="N92" s="800">
        <v>32.9785125</v>
      </c>
      <c r="O92" s="800">
        <v>32.284875</v>
      </c>
      <c r="P92" s="801">
        <v>212</v>
      </c>
      <c r="Q92" s="801">
        <v>301</v>
      </c>
      <c r="R92" s="801" t="s">
        <v>350</v>
      </c>
      <c r="S92" s="838">
        <v>3</v>
      </c>
    </row>
    <row r="93" s="810" customFormat="1" ht="26" customHeight="1" spans="1:19">
      <c r="A93" s="801">
        <v>87</v>
      </c>
      <c r="B93" s="801" t="s">
        <v>343</v>
      </c>
      <c r="C93" s="826" t="s">
        <v>434</v>
      </c>
      <c r="D93" s="802">
        <v>4</v>
      </c>
      <c r="E93" s="771">
        <f t="shared" si="7"/>
        <v>46.489972</v>
      </c>
      <c r="F93" s="771">
        <f t="shared" si="8"/>
        <v>36.076</v>
      </c>
      <c r="G93" s="800">
        <v>18.2496</v>
      </c>
      <c r="H93" s="800">
        <v>9.2208</v>
      </c>
      <c r="I93" s="800">
        <v>1.5208</v>
      </c>
      <c r="J93" s="800">
        <v>5.5728</v>
      </c>
      <c r="K93" s="800">
        <v>1.512</v>
      </c>
      <c r="L93" s="771">
        <f t="shared" si="9"/>
        <v>10.413972</v>
      </c>
      <c r="M93" s="800">
        <v>5.53024</v>
      </c>
      <c r="N93" s="800">
        <v>2.464252</v>
      </c>
      <c r="O93" s="800">
        <v>2.41948</v>
      </c>
      <c r="P93" s="801">
        <v>201</v>
      </c>
      <c r="Q93" s="801">
        <v>301</v>
      </c>
      <c r="R93" s="801" t="s">
        <v>350</v>
      </c>
      <c r="S93" s="838">
        <v>11</v>
      </c>
    </row>
    <row r="94" s="810" customFormat="1" ht="26" customHeight="1" spans="1:19">
      <c r="A94" s="801">
        <v>88</v>
      </c>
      <c r="B94" s="801" t="s">
        <v>343</v>
      </c>
      <c r="C94" s="826" t="s">
        <v>435</v>
      </c>
      <c r="D94" s="802">
        <v>1</v>
      </c>
      <c r="E94" s="771">
        <f t="shared" si="7"/>
        <v>10.8166175</v>
      </c>
      <c r="F94" s="771">
        <f t="shared" si="8"/>
        <v>8.3105</v>
      </c>
      <c r="G94" s="800">
        <v>4.398</v>
      </c>
      <c r="H94" s="800">
        <v>2.232</v>
      </c>
      <c r="I94" s="800">
        <v>0.3665</v>
      </c>
      <c r="J94" s="800">
        <v>1.314</v>
      </c>
      <c r="K94" s="800">
        <v>0</v>
      </c>
      <c r="L94" s="771">
        <f t="shared" si="9"/>
        <v>2.5061175</v>
      </c>
      <c r="M94" s="800">
        <v>1.32968</v>
      </c>
      <c r="N94" s="800">
        <v>0.5947025</v>
      </c>
      <c r="O94" s="800">
        <v>0.581735</v>
      </c>
      <c r="P94" s="801">
        <v>208</v>
      </c>
      <c r="Q94" s="801">
        <v>301</v>
      </c>
      <c r="R94" s="801" t="s">
        <v>350</v>
      </c>
      <c r="S94" s="838">
        <v>15</v>
      </c>
    </row>
    <row r="95" s="810" customFormat="1" ht="26" customHeight="1" spans="1:19">
      <c r="A95" s="801">
        <v>89</v>
      </c>
      <c r="B95" s="801" t="s">
        <v>343</v>
      </c>
      <c r="C95" s="826" t="s">
        <v>436</v>
      </c>
      <c r="D95" s="802">
        <v>40</v>
      </c>
      <c r="E95" s="771">
        <f t="shared" si="7"/>
        <v>384.798331</v>
      </c>
      <c r="F95" s="771">
        <f t="shared" si="8"/>
        <v>292.8034</v>
      </c>
      <c r="G95" s="800">
        <v>182.9496</v>
      </c>
      <c r="H95" s="800">
        <v>93.852</v>
      </c>
      <c r="I95" s="800">
        <v>15.2458</v>
      </c>
      <c r="J95" s="800">
        <v>0</v>
      </c>
      <c r="K95" s="800">
        <v>0.756</v>
      </c>
      <c r="L95" s="771">
        <f t="shared" si="9"/>
        <v>91.994931</v>
      </c>
      <c r="M95" s="800">
        <v>46.727584</v>
      </c>
      <c r="N95" s="800">
        <v>24.824029</v>
      </c>
      <c r="O95" s="800">
        <v>20.443318</v>
      </c>
      <c r="P95" s="801">
        <v>213</v>
      </c>
      <c r="Q95" s="801">
        <v>301</v>
      </c>
      <c r="R95" s="801" t="s">
        <v>350</v>
      </c>
      <c r="S95" s="838">
        <v>62</v>
      </c>
    </row>
    <row r="96" s="810" customFormat="1" ht="26" customHeight="1" spans="1:19">
      <c r="A96" s="801">
        <v>90</v>
      </c>
      <c r="B96" s="801" t="s">
        <v>343</v>
      </c>
      <c r="C96" s="826" t="s">
        <v>437</v>
      </c>
      <c r="D96" s="802">
        <v>40</v>
      </c>
      <c r="E96" s="771">
        <f t="shared" si="7"/>
        <v>380.713941</v>
      </c>
      <c r="F96" s="771">
        <f t="shared" si="8"/>
        <v>289.6974</v>
      </c>
      <c r="G96" s="800">
        <v>181.2024</v>
      </c>
      <c r="H96" s="800">
        <v>92.6388</v>
      </c>
      <c r="I96" s="800">
        <v>15.1002</v>
      </c>
      <c r="J96" s="800">
        <v>0</v>
      </c>
      <c r="K96" s="800">
        <v>0.756</v>
      </c>
      <c r="L96" s="771">
        <f t="shared" si="9"/>
        <v>91.016541</v>
      </c>
      <c r="M96" s="800">
        <v>46.230624</v>
      </c>
      <c r="N96" s="800">
        <v>24.560019</v>
      </c>
      <c r="O96" s="800">
        <v>20.225898</v>
      </c>
      <c r="P96" s="801">
        <v>213</v>
      </c>
      <c r="Q96" s="801">
        <v>301</v>
      </c>
      <c r="R96" s="801" t="s">
        <v>350</v>
      </c>
      <c r="S96" s="838">
        <v>5</v>
      </c>
    </row>
    <row r="97" s="810" customFormat="1" ht="26" customHeight="1" spans="1:19">
      <c r="A97" s="801">
        <v>91</v>
      </c>
      <c r="B97" s="801" t="s">
        <v>343</v>
      </c>
      <c r="C97" s="826" t="s">
        <v>438</v>
      </c>
      <c r="D97" s="802">
        <v>72</v>
      </c>
      <c r="E97" s="771">
        <f t="shared" si="7"/>
        <v>710.7238425</v>
      </c>
      <c r="F97" s="771">
        <f t="shared" si="8"/>
        <v>540.6555</v>
      </c>
      <c r="G97" s="800">
        <v>339.0084</v>
      </c>
      <c r="H97" s="800">
        <v>172.6404</v>
      </c>
      <c r="I97" s="800">
        <v>28.2507</v>
      </c>
      <c r="J97" s="800">
        <v>0</v>
      </c>
      <c r="K97" s="800">
        <v>0.756</v>
      </c>
      <c r="L97" s="771">
        <f t="shared" si="9"/>
        <v>170.0683425</v>
      </c>
      <c r="M97" s="800">
        <v>86.38392</v>
      </c>
      <c r="N97" s="800">
        <v>45.8914575</v>
      </c>
      <c r="O97" s="800">
        <v>37.792965</v>
      </c>
      <c r="P97" s="801">
        <v>213</v>
      </c>
      <c r="Q97" s="801">
        <v>301</v>
      </c>
      <c r="R97" s="801" t="s">
        <v>350</v>
      </c>
      <c r="S97" s="838">
        <v>1</v>
      </c>
    </row>
    <row r="98" s="810" customFormat="1" ht="26" customHeight="1" spans="1:19">
      <c r="A98" s="801">
        <v>92</v>
      </c>
      <c r="B98" s="801" t="s">
        <v>343</v>
      </c>
      <c r="C98" s="826" t="s">
        <v>439</v>
      </c>
      <c r="D98" s="802">
        <v>33</v>
      </c>
      <c r="E98" s="771">
        <f t="shared" si="7"/>
        <v>319.0008595</v>
      </c>
      <c r="F98" s="771">
        <f t="shared" si="8"/>
        <v>242.7673</v>
      </c>
      <c r="G98" s="800">
        <v>152.2524</v>
      </c>
      <c r="H98" s="800">
        <v>77.0712</v>
      </c>
      <c r="I98" s="800">
        <v>12.6877</v>
      </c>
      <c r="J98" s="800">
        <v>0</v>
      </c>
      <c r="K98" s="800">
        <v>0.756</v>
      </c>
      <c r="L98" s="771">
        <f t="shared" si="9"/>
        <v>76.2335595</v>
      </c>
      <c r="M98" s="800">
        <v>38.721808</v>
      </c>
      <c r="N98" s="800">
        <v>20.5709605</v>
      </c>
      <c r="O98" s="800">
        <v>16.940791</v>
      </c>
      <c r="P98" s="801">
        <v>213</v>
      </c>
      <c r="Q98" s="801">
        <v>301</v>
      </c>
      <c r="R98" s="801" t="s">
        <v>350</v>
      </c>
      <c r="S98" s="838">
        <v>47</v>
      </c>
    </row>
    <row r="99" s="810" customFormat="1" ht="26" customHeight="1" spans="1:19">
      <c r="A99" s="801">
        <v>93</v>
      </c>
      <c r="B99" s="801" t="s">
        <v>343</v>
      </c>
      <c r="C99" s="826" t="s">
        <v>440</v>
      </c>
      <c r="D99" s="802">
        <v>22</v>
      </c>
      <c r="E99" s="771">
        <f t="shared" si="7"/>
        <v>212.097094</v>
      </c>
      <c r="F99" s="771">
        <f t="shared" si="8"/>
        <v>161.5336</v>
      </c>
      <c r="G99" s="800">
        <v>100.272</v>
      </c>
      <c r="H99" s="800">
        <v>50.9316</v>
      </c>
      <c r="I99" s="800">
        <v>8.356</v>
      </c>
      <c r="J99" s="800">
        <v>1.314</v>
      </c>
      <c r="K99" s="800">
        <v>0.66</v>
      </c>
      <c r="L99" s="771">
        <f t="shared" si="9"/>
        <v>50.563494</v>
      </c>
      <c r="M99" s="800">
        <v>25.739776</v>
      </c>
      <c r="N99" s="800">
        <v>13.562566</v>
      </c>
      <c r="O99" s="800">
        <v>11.261152</v>
      </c>
      <c r="P99" s="801">
        <v>213</v>
      </c>
      <c r="Q99" s="801">
        <v>301</v>
      </c>
      <c r="R99" s="801" t="s">
        <v>350</v>
      </c>
      <c r="S99" s="838">
        <v>40</v>
      </c>
    </row>
    <row r="100" s="810" customFormat="1" ht="26" customHeight="1" spans="1:19">
      <c r="A100" s="801">
        <v>94</v>
      </c>
      <c r="B100" s="801" t="s">
        <v>343</v>
      </c>
      <c r="C100" s="826" t="s">
        <v>441</v>
      </c>
      <c r="D100" s="802">
        <v>25</v>
      </c>
      <c r="E100" s="771">
        <f t="shared" si="7"/>
        <v>303.268477</v>
      </c>
      <c r="F100" s="771">
        <f t="shared" si="8"/>
        <v>237.7822</v>
      </c>
      <c r="G100" s="800">
        <v>113.6568</v>
      </c>
      <c r="H100" s="800">
        <v>58.5684</v>
      </c>
      <c r="I100" s="800">
        <v>9.4714</v>
      </c>
      <c r="J100" s="800">
        <v>35.8776</v>
      </c>
      <c r="K100" s="800">
        <v>20.208</v>
      </c>
      <c r="L100" s="771">
        <f t="shared" si="9"/>
        <v>65.486277</v>
      </c>
      <c r="M100" s="800">
        <v>34.811872</v>
      </c>
      <c r="N100" s="800">
        <v>15.444211</v>
      </c>
      <c r="O100" s="800">
        <v>15.230194</v>
      </c>
      <c r="P100" s="801">
        <v>201</v>
      </c>
      <c r="Q100" s="801">
        <v>301</v>
      </c>
      <c r="R100" s="801" t="s">
        <v>345</v>
      </c>
      <c r="S100" s="838">
        <v>79</v>
      </c>
    </row>
    <row r="101" s="810" customFormat="1" ht="26" customHeight="1" spans="1:19">
      <c r="A101" s="801">
        <v>95</v>
      </c>
      <c r="B101" s="801" t="s">
        <v>343</v>
      </c>
      <c r="C101" s="826" t="s">
        <v>442</v>
      </c>
      <c r="D101" s="802">
        <v>7</v>
      </c>
      <c r="E101" s="771">
        <f t="shared" si="7"/>
        <v>83.874082</v>
      </c>
      <c r="F101" s="771">
        <f t="shared" si="8"/>
        <v>65.6308</v>
      </c>
      <c r="G101" s="800">
        <v>31.4544</v>
      </c>
      <c r="H101" s="800">
        <v>16.5672</v>
      </c>
      <c r="I101" s="800">
        <v>2.6212</v>
      </c>
      <c r="J101" s="800">
        <v>9.96</v>
      </c>
      <c r="K101" s="800">
        <v>5.028</v>
      </c>
      <c r="L101" s="771">
        <f t="shared" si="9"/>
        <v>18.243282</v>
      </c>
      <c r="M101" s="800">
        <v>9.696448</v>
      </c>
      <c r="N101" s="800">
        <v>4.304638</v>
      </c>
      <c r="O101" s="800">
        <v>4.242196</v>
      </c>
      <c r="P101" s="801">
        <v>208</v>
      </c>
      <c r="Q101" s="801">
        <v>301</v>
      </c>
      <c r="R101" s="801" t="s">
        <v>350</v>
      </c>
      <c r="S101" s="838">
        <v>42</v>
      </c>
    </row>
    <row r="102" s="810" customFormat="1" ht="26" customHeight="1" spans="1:19">
      <c r="A102" s="801">
        <v>96</v>
      </c>
      <c r="B102" s="801" t="s">
        <v>343</v>
      </c>
      <c r="C102" s="826" t="s">
        <v>443</v>
      </c>
      <c r="D102" s="802">
        <v>2</v>
      </c>
      <c r="E102" s="771">
        <f t="shared" si="7"/>
        <v>28.6187925</v>
      </c>
      <c r="F102" s="771">
        <f t="shared" si="8"/>
        <v>22.4463</v>
      </c>
      <c r="G102" s="800">
        <v>11.2644</v>
      </c>
      <c r="H102" s="800">
        <v>5.1</v>
      </c>
      <c r="I102" s="800">
        <v>0.9387</v>
      </c>
      <c r="J102" s="800">
        <v>3.1392</v>
      </c>
      <c r="K102" s="800">
        <v>2.004</v>
      </c>
      <c r="L102" s="771">
        <f t="shared" si="9"/>
        <v>6.1724925</v>
      </c>
      <c r="M102" s="800">
        <v>3.270768</v>
      </c>
      <c r="N102" s="800">
        <v>1.4707635</v>
      </c>
      <c r="O102" s="800">
        <v>1.430961</v>
      </c>
      <c r="P102" s="801">
        <v>201</v>
      </c>
      <c r="Q102" s="801">
        <v>301</v>
      </c>
      <c r="R102" s="801" t="s">
        <v>345</v>
      </c>
      <c r="S102" s="838">
        <v>22</v>
      </c>
    </row>
    <row r="103" s="810" customFormat="1" ht="26" customHeight="1" spans="1:19">
      <c r="A103" s="801">
        <v>97</v>
      </c>
      <c r="B103" s="801" t="s">
        <v>343</v>
      </c>
      <c r="C103" s="826" t="s">
        <v>444</v>
      </c>
      <c r="D103" s="801">
        <v>193</v>
      </c>
      <c r="E103" s="771">
        <f t="shared" si="7"/>
        <v>2187.4150125</v>
      </c>
      <c r="F103" s="771">
        <f t="shared" si="8"/>
        <v>1705.1199</v>
      </c>
      <c r="G103" s="800">
        <v>829.3572</v>
      </c>
      <c r="H103" s="800">
        <v>439.944</v>
      </c>
      <c r="I103" s="800">
        <v>69.1131</v>
      </c>
      <c r="J103" s="800">
        <v>263.8896</v>
      </c>
      <c r="K103" s="800">
        <v>102.816</v>
      </c>
      <c r="L103" s="771">
        <f t="shared" si="9"/>
        <v>482.2951125</v>
      </c>
      <c r="M103" s="800">
        <v>256.368624</v>
      </c>
      <c r="N103" s="800">
        <v>113.7652155</v>
      </c>
      <c r="O103" s="800">
        <v>112.161273</v>
      </c>
      <c r="P103" s="801">
        <v>212</v>
      </c>
      <c r="Q103" s="801">
        <v>301</v>
      </c>
      <c r="R103" s="801" t="s">
        <v>345</v>
      </c>
      <c r="S103" s="838">
        <v>23</v>
      </c>
    </row>
    <row r="104" s="810" customFormat="1" ht="26" customHeight="1" spans="1:19">
      <c r="A104" s="801">
        <v>98</v>
      </c>
      <c r="B104" s="801" t="s">
        <v>343</v>
      </c>
      <c r="C104" s="826" t="s">
        <v>445</v>
      </c>
      <c r="D104" s="802">
        <v>33</v>
      </c>
      <c r="E104" s="771">
        <f t="shared" ref="E104:E119" si="10">F104+L104</f>
        <v>358.829305</v>
      </c>
      <c r="F104" s="771">
        <f t="shared" ref="F104:F119" si="11">G104+H104+I104+J104+K104</f>
        <v>281.0866</v>
      </c>
      <c r="G104" s="800">
        <v>131.1096</v>
      </c>
      <c r="H104" s="800">
        <v>72.8148</v>
      </c>
      <c r="I104" s="800">
        <v>10.9258</v>
      </c>
      <c r="J104" s="800">
        <v>43.7604</v>
      </c>
      <c r="K104" s="800">
        <v>22.476</v>
      </c>
      <c r="L104" s="771">
        <f t="shared" ref="L104:L119" si="12">M104+N104+O104</f>
        <v>77.742705</v>
      </c>
      <c r="M104" s="800">
        <v>41.377696</v>
      </c>
      <c r="N104" s="800">
        <v>18.262267</v>
      </c>
      <c r="O104" s="800">
        <v>18.102742</v>
      </c>
      <c r="P104" s="801">
        <v>208</v>
      </c>
      <c r="Q104" s="801">
        <v>301</v>
      </c>
      <c r="R104" s="801" t="s">
        <v>345</v>
      </c>
      <c r="S104" s="838">
        <v>7</v>
      </c>
    </row>
    <row r="105" s="810" customFormat="1" ht="26" customHeight="1" spans="1:19">
      <c r="A105" s="801">
        <v>99</v>
      </c>
      <c r="B105" s="801" t="s">
        <v>343</v>
      </c>
      <c r="C105" s="826" t="s">
        <v>446</v>
      </c>
      <c r="D105" s="802">
        <v>9</v>
      </c>
      <c r="E105" s="771">
        <f t="shared" si="10"/>
        <v>92.5391355</v>
      </c>
      <c r="F105" s="771">
        <f t="shared" si="11"/>
        <v>72.6177</v>
      </c>
      <c r="G105" s="800">
        <v>32.4396</v>
      </c>
      <c r="H105" s="800">
        <v>19.4868</v>
      </c>
      <c r="I105" s="800">
        <v>2.7033</v>
      </c>
      <c r="J105" s="800">
        <v>11.796</v>
      </c>
      <c r="K105" s="800">
        <v>6.192</v>
      </c>
      <c r="L105" s="771">
        <f t="shared" si="12"/>
        <v>19.9214355</v>
      </c>
      <c r="M105" s="800">
        <v>10.628112</v>
      </c>
      <c r="N105" s="800">
        <v>4.6435245</v>
      </c>
      <c r="O105" s="800">
        <v>4.649799</v>
      </c>
      <c r="P105" s="801">
        <v>201</v>
      </c>
      <c r="Q105" s="801">
        <v>301</v>
      </c>
      <c r="R105" s="801" t="s">
        <v>345</v>
      </c>
      <c r="S105" s="838">
        <v>2</v>
      </c>
    </row>
    <row r="106" s="810" customFormat="1" ht="26" customHeight="1" spans="1:19">
      <c r="A106" s="801">
        <v>100</v>
      </c>
      <c r="B106" s="801" t="s">
        <v>343</v>
      </c>
      <c r="C106" s="826" t="s">
        <v>447</v>
      </c>
      <c r="D106" s="802">
        <v>18</v>
      </c>
      <c r="E106" s="771">
        <f t="shared" si="10"/>
        <v>172.7841135</v>
      </c>
      <c r="F106" s="771">
        <f t="shared" si="11"/>
        <v>128.6472</v>
      </c>
      <c r="G106" s="800">
        <v>75.8748</v>
      </c>
      <c r="H106" s="800">
        <v>40.3044</v>
      </c>
      <c r="I106" s="800">
        <v>0</v>
      </c>
      <c r="J106" s="800">
        <v>0</v>
      </c>
      <c r="K106" s="800">
        <v>12.468</v>
      </c>
      <c r="L106" s="771">
        <f t="shared" si="12"/>
        <v>44.1369135</v>
      </c>
      <c r="M106" s="800">
        <v>23.48328</v>
      </c>
      <c r="N106" s="800">
        <v>10.3796985</v>
      </c>
      <c r="O106" s="800">
        <v>10.273935</v>
      </c>
      <c r="P106" s="801">
        <v>215</v>
      </c>
      <c r="Q106" s="801">
        <v>301</v>
      </c>
      <c r="R106" s="801" t="s">
        <v>448</v>
      </c>
      <c r="S106" s="838">
        <v>165</v>
      </c>
    </row>
    <row r="107" s="810" customFormat="1" ht="26" customHeight="1" spans="1:19">
      <c r="A107" s="801">
        <v>101</v>
      </c>
      <c r="B107" s="801" t="s">
        <v>343</v>
      </c>
      <c r="C107" s="826" t="s">
        <v>449</v>
      </c>
      <c r="D107" s="802">
        <v>60</v>
      </c>
      <c r="E107" s="771">
        <f t="shared" si="10"/>
        <v>541.311908</v>
      </c>
      <c r="F107" s="771">
        <f t="shared" si="11"/>
        <v>416.7662</v>
      </c>
      <c r="G107" s="800">
        <v>256.596</v>
      </c>
      <c r="H107" s="800">
        <v>138.7872</v>
      </c>
      <c r="I107" s="800">
        <v>21.383</v>
      </c>
      <c r="J107" s="800">
        <v>0</v>
      </c>
      <c r="K107" s="800">
        <v>0</v>
      </c>
      <c r="L107" s="771">
        <f t="shared" si="12"/>
        <v>124.545708</v>
      </c>
      <c r="M107" s="800">
        <v>63.261312</v>
      </c>
      <c r="N107" s="800">
        <v>33.607572</v>
      </c>
      <c r="O107" s="800">
        <v>27.676824</v>
      </c>
      <c r="P107" s="801">
        <v>214</v>
      </c>
      <c r="Q107" s="801">
        <v>301</v>
      </c>
      <c r="R107" s="801" t="s">
        <v>448</v>
      </c>
      <c r="S107" s="838">
        <v>31</v>
      </c>
    </row>
    <row r="108" s="810" customFormat="1" ht="26" customHeight="1" spans="1:19">
      <c r="A108" s="801">
        <v>102</v>
      </c>
      <c r="B108" s="801" t="s">
        <v>343</v>
      </c>
      <c r="C108" s="826" t="s">
        <v>450</v>
      </c>
      <c r="D108" s="802">
        <v>28</v>
      </c>
      <c r="E108" s="771">
        <f t="shared" si="10"/>
        <v>302.7254305</v>
      </c>
      <c r="F108" s="771">
        <f t="shared" si="11"/>
        <v>223.1491</v>
      </c>
      <c r="G108" s="800">
        <v>146.4852</v>
      </c>
      <c r="H108" s="800">
        <v>64.4568</v>
      </c>
      <c r="I108" s="800">
        <v>12.2071</v>
      </c>
      <c r="J108" s="800">
        <v>0</v>
      </c>
      <c r="K108" s="800">
        <v>0</v>
      </c>
      <c r="L108" s="771">
        <f t="shared" si="12"/>
        <v>79.5763305</v>
      </c>
      <c r="M108" s="800">
        <v>42.162544</v>
      </c>
      <c r="N108" s="800">
        <v>18.9676735</v>
      </c>
      <c r="O108" s="800">
        <v>18.446113</v>
      </c>
      <c r="P108" s="801">
        <v>212</v>
      </c>
      <c r="Q108" s="801">
        <v>301</v>
      </c>
      <c r="R108" s="801" t="s">
        <v>448</v>
      </c>
      <c r="S108" s="838">
        <v>7</v>
      </c>
    </row>
    <row r="109" s="810" customFormat="1" ht="26" customHeight="1" spans="1:19">
      <c r="A109" s="801">
        <v>103</v>
      </c>
      <c r="B109" s="801" t="s">
        <v>343</v>
      </c>
      <c r="C109" s="826" t="s">
        <v>451</v>
      </c>
      <c r="D109" s="802">
        <v>60</v>
      </c>
      <c r="E109" s="771">
        <f t="shared" si="10"/>
        <v>519.9623431</v>
      </c>
      <c r="F109" s="771">
        <f t="shared" si="11"/>
        <v>381.84034</v>
      </c>
      <c r="G109" s="800">
        <v>231.28536</v>
      </c>
      <c r="H109" s="800">
        <v>131.2812</v>
      </c>
      <c r="I109" s="800">
        <v>19.27378</v>
      </c>
      <c r="J109" s="800">
        <v>0</v>
      </c>
      <c r="K109" s="800">
        <v>0</v>
      </c>
      <c r="L109" s="771">
        <f t="shared" si="12"/>
        <v>138.1220031</v>
      </c>
      <c r="M109" s="800">
        <v>73.5064864</v>
      </c>
      <c r="N109" s="800">
        <v>32.4564289</v>
      </c>
      <c r="O109" s="800">
        <v>32.1590878</v>
      </c>
      <c r="P109" s="801">
        <v>212</v>
      </c>
      <c r="Q109" s="801">
        <v>301</v>
      </c>
      <c r="R109" s="801" t="s">
        <v>448</v>
      </c>
      <c r="S109" s="838">
        <v>15</v>
      </c>
    </row>
    <row r="110" s="810" customFormat="1" ht="26" customHeight="1" spans="1:19">
      <c r="A110" s="801">
        <v>104</v>
      </c>
      <c r="B110" s="801" t="s">
        <v>343</v>
      </c>
      <c r="C110" s="826" t="s">
        <v>452</v>
      </c>
      <c r="D110" s="802">
        <v>31</v>
      </c>
      <c r="E110" s="771">
        <f t="shared" si="10"/>
        <v>264.3849655</v>
      </c>
      <c r="F110" s="771">
        <f t="shared" si="11"/>
        <v>193.7773</v>
      </c>
      <c r="G110" s="800">
        <v>115.8636</v>
      </c>
      <c r="H110" s="800">
        <v>68.2584</v>
      </c>
      <c r="I110" s="800">
        <v>9.6553</v>
      </c>
      <c r="J110" s="800">
        <v>0</v>
      </c>
      <c r="K110" s="800">
        <v>0</v>
      </c>
      <c r="L110" s="771">
        <f t="shared" si="12"/>
        <v>70.6076655</v>
      </c>
      <c r="M110" s="800">
        <v>37.66024</v>
      </c>
      <c r="N110" s="800">
        <v>16.4710705</v>
      </c>
      <c r="O110" s="800">
        <v>16.476355</v>
      </c>
      <c r="P110" s="801">
        <v>214</v>
      </c>
      <c r="Q110" s="801">
        <v>301</v>
      </c>
      <c r="R110" s="801" t="s">
        <v>448</v>
      </c>
      <c r="S110" s="838">
        <v>61</v>
      </c>
    </row>
    <row r="111" s="810" customFormat="1" ht="26" customHeight="1" spans="1:19">
      <c r="A111" s="801">
        <v>105</v>
      </c>
      <c r="B111" s="801" t="s">
        <v>343</v>
      </c>
      <c r="C111" s="826" t="s">
        <v>453</v>
      </c>
      <c r="D111" s="802">
        <v>12</v>
      </c>
      <c r="E111" s="771">
        <f t="shared" si="10"/>
        <v>105.8489525</v>
      </c>
      <c r="F111" s="771">
        <f t="shared" si="11"/>
        <v>80.4935</v>
      </c>
      <c r="G111" s="800">
        <v>49.1892</v>
      </c>
      <c r="H111" s="800">
        <v>27.2052</v>
      </c>
      <c r="I111" s="800">
        <v>4.0991</v>
      </c>
      <c r="J111" s="800">
        <v>0</v>
      </c>
      <c r="K111" s="800">
        <v>0</v>
      </c>
      <c r="L111" s="771">
        <f t="shared" si="12"/>
        <v>25.3554525</v>
      </c>
      <c r="M111" s="800">
        <v>12.87896</v>
      </c>
      <c r="N111" s="800">
        <v>6.8419475</v>
      </c>
      <c r="O111" s="800">
        <v>5.634545</v>
      </c>
      <c r="P111" s="801">
        <v>213</v>
      </c>
      <c r="Q111" s="801">
        <v>301</v>
      </c>
      <c r="R111" s="801" t="s">
        <v>350</v>
      </c>
      <c r="S111" s="838">
        <v>30</v>
      </c>
    </row>
    <row r="112" s="810" customFormat="1" ht="26" customHeight="1" spans="1:19">
      <c r="A112" s="801">
        <v>106</v>
      </c>
      <c r="B112" s="801" t="s">
        <v>343</v>
      </c>
      <c r="C112" s="826" t="s">
        <v>454</v>
      </c>
      <c r="D112" s="802">
        <v>48</v>
      </c>
      <c r="E112" s="771">
        <f t="shared" si="10"/>
        <v>451.598615</v>
      </c>
      <c r="F112" s="771">
        <f t="shared" si="11"/>
        <v>343.421</v>
      </c>
      <c r="G112" s="800">
        <v>214.0728</v>
      </c>
      <c r="H112" s="800">
        <v>111.5088</v>
      </c>
      <c r="I112" s="800">
        <v>17.8394</v>
      </c>
      <c r="J112" s="800">
        <v>0</v>
      </c>
      <c r="K112" s="800">
        <v>0</v>
      </c>
      <c r="L112" s="771">
        <f t="shared" si="12"/>
        <v>108.177615</v>
      </c>
      <c r="M112" s="800">
        <v>54.94736</v>
      </c>
      <c r="N112" s="800">
        <v>29.190785</v>
      </c>
      <c r="O112" s="800">
        <v>24.03947</v>
      </c>
      <c r="P112" s="801">
        <v>213</v>
      </c>
      <c r="Q112" s="801">
        <v>301</v>
      </c>
      <c r="R112" s="801" t="s">
        <v>350</v>
      </c>
      <c r="S112" s="838">
        <v>61</v>
      </c>
    </row>
    <row r="113" s="810" customFormat="1" ht="26" customHeight="1" spans="1:19">
      <c r="A113" s="801">
        <v>107</v>
      </c>
      <c r="B113" s="801" t="s">
        <v>343</v>
      </c>
      <c r="C113" s="826" t="s">
        <v>455</v>
      </c>
      <c r="D113" s="802">
        <v>122</v>
      </c>
      <c r="E113" s="771">
        <f t="shared" si="10"/>
        <v>1273.4279365</v>
      </c>
      <c r="F113" s="771">
        <f t="shared" si="11"/>
        <v>979.4155</v>
      </c>
      <c r="G113" s="800">
        <v>496.434</v>
      </c>
      <c r="H113" s="800">
        <v>274.6524</v>
      </c>
      <c r="I113" s="800">
        <v>41.3695</v>
      </c>
      <c r="J113" s="800">
        <v>165.6036</v>
      </c>
      <c r="K113" s="800">
        <v>1.356</v>
      </c>
      <c r="L113" s="771">
        <f t="shared" si="12"/>
        <v>294.0124365</v>
      </c>
      <c r="M113" s="800">
        <v>156.48952</v>
      </c>
      <c r="N113" s="800">
        <v>69.0587515</v>
      </c>
      <c r="O113" s="800">
        <v>68.464165</v>
      </c>
      <c r="P113" s="801">
        <v>220</v>
      </c>
      <c r="Q113" s="801">
        <v>301</v>
      </c>
      <c r="R113" s="801" t="s">
        <v>350</v>
      </c>
      <c r="S113" s="838">
        <v>29</v>
      </c>
    </row>
    <row r="114" s="810" customFormat="1" ht="26" customHeight="1" spans="1:19">
      <c r="A114" s="801">
        <v>108</v>
      </c>
      <c r="B114" s="801" t="s">
        <v>343</v>
      </c>
      <c r="C114" s="826" t="s">
        <v>456</v>
      </c>
      <c r="D114" s="802">
        <v>120</v>
      </c>
      <c r="E114" s="771">
        <f t="shared" si="10"/>
        <v>1104.97728</v>
      </c>
      <c r="F114" s="771">
        <f t="shared" si="11"/>
        <v>840.468</v>
      </c>
      <c r="G114" s="800">
        <v>518.8464</v>
      </c>
      <c r="H114" s="800">
        <v>277.6284</v>
      </c>
      <c r="I114" s="800">
        <v>43.2372</v>
      </c>
      <c r="J114" s="800">
        <v>0</v>
      </c>
      <c r="K114" s="800">
        <v>0.756</v>
      </c>
      <c r="L114" s="771">
        <f t="shared" si="12"/>
        <v>264.50928</v>
      </c>
      <c r="M114" s="800">
        <v>134.35392</v>
      </c>
      <c r="N114" s="800">
        <v>71.37552</v>
      </c>
      <c r="O114" s="800">
        <v>58.77984</v>
      </c>
      <c r="P114" s="801">
        <v>213</v>
      </c>
      <c r="Q114" s="801">
        <v>301</v>
      </c>
      <c r="R114" s="801" t="s">
        <v>350</v>
      </c>
      <c r="S114" s="838">
        <v>48</v>
      </c>
    </row>
    <row r="115" s="810" customFormat="1" ht="26" customHeight="1" spans="1:19">
      <c r="A115" s="801">
        <v>109</v>
      </c>
      <c r="B115" s="801" t="s">
        <v>343</v>
      </c>
      <c r="C115" s="826" t="s">
        <v>457</v>
      </c>
      <c r="D115" s="802">
        <v>33</v>
      </c>
      <c r="E115" s="771">
        <f t="shared" si="10"/>
        <v>265.171243</v>
      </c>
      <c r="F115" s="771">
        <f t="shared" si="11"/>
        <v>194.2642</v>
      </c>
      <c r="G115" s="800">
        <v>114.5784</v>
      </c>
      <c r="H115" s="800">
        <v>70.1376</v>
      </c>
      <c r="I115" s="800">
        <v>9.5482</v>
      </c>
      <c r="J115" s="800">
        <v>0</v>
      </c>
      <c r="K115" s="800">
        <v>0</v>
      </c>
      <c r="L115" s="771">
        <f t="shared" si="12"/>
        <v>70.907043</v>
      </c>
      <c r="M115" s="800">
        <v>37.839712</v>
      </c>
      <c r="N115" s="800">
        <v>16.512457</v>
      </c>
      <c r="O115" s="800">
        <v>16.554874</v>
      </c>
      <c r="P115" s="801">
        <v>220</v>
      </c>
      <c r="Q115" s="801">
        <v>301</v>
      </c>
      <c r="R115" s="801" t="s">
        <v>448</v>
      </c>
      <c r="S115" s="838">
        <v>11</v>
      </c>
    </row>
    <row r="116" s="810" customFormat="1" ht="26" customHeight="1" spans="1:19">
      <c r="A116" s="801">
        <v>110</v>
      </c>
      <c r="B116" s="519" t="s">
        <v>343</v>
      </c>
      <c r="C116" s="826" t="s">
        <v>458</v>
      </c>
      <c r="D116" s="802">
        <v>62</v>
      </c>
      <c r="E116" s="771">
        <f t="shared" si="10"/>
        <v>515.8950945</v>
      </c>
      <c r="F116" s="771">
        <f t="shared" si="11"/>
        <v>378.4995</v>
      </c>
      <c r="G116" s="800">
        <v>227.25</v>
      </c>
      <c r="H116" s="800">
        <v>132.312</v>
      </c>
      <c r="I116" s="800">
        <v>18.9375</v>
      </c>
      <c r="J116" s="800">
        <v>0</v>
      </c>
      <c r="K116" s="800">
        <v>0</v>
      </c>
      <c r="L116" s="771">
        <f t="shared" si="12"/>
        <v>137.3955945</v>
      </c>
      <c r="M116" s="800">
        <v>73.198704</v>
      </c>
      <c r="N116" s="800">
        <v>32.1724575</v>
      </c>
      <c r="O116" s="800">
        <v>32.024433</v>
      </c>
      <c r="P116" s="284">
        <v>201</v>
      </c>
      <c r="Q116" s="284">
        <v>301</v>
      </c>
      <c r="R116" s="284" t="s">
        <v>448</v>
      </c>
      <c r="S116" s="838">
        <v>54</v>
      </c>
    </row>
    <row r="117" s="810" customFormat="1" ht="26" customHeight="1" spans="1:19">
      <c r="A117" s="801">
        <v>111</v>
      </c>
      <c r="B117" s="801" t="s">
        <v>343</v>
      </c>
      <c r="C117" s="826" t="s">
        <v>459</v>
      </c>
      <c r="D117" s="802">
        <v>244</v>
      </c>
      <c r="E117" s="771">
        <f t="shared" si="10"/>
        <v>2354.4676774</v>
      </c>
      <c r="F117" s="771">
        <f t="shared" si="11"/>
        <v>1776.13636</v>
      </c>
      <c r="G117" s="800">
        <v>1046.45136</v>
      </c>
      <c r="H117" s="800">
        <v>552.85272</v>
      </c>
      <c r="I117" s="800">
        <v>87.20428</v>
      </c>
      <c r="J117" s="800">
        <v>0</v>
      </c>
      <c r="K117" s="800">
        <v>89.628</v>
      </c>
      <c r="L117" s="771">
        <f t="shared" si="12"/>
        <v>578.3313174</v>
      </c>
      <c r="M117" s="800">
        <v>302.5934656</v>
      </c>
      <c r="N117" s="800">
        <v>143.3532106</v>
      </c>
      <c r="O117" s="800">
        <v>132.3846412</v>
      </c>
      <c r="P117" s="801">
        <v>214</v>
      </c>
      <c r="Q117" s="801">
        <v>301</v>
      </c>
      <c r="R117" s="801" t="s">
        <v>448</v>
      </c>
      <c r="S117" s="838">
        <v>126</v>
      </c>
    </row>
    <row r="118" s="810" customFormat="1" ht="26" customHeight="1" spans="1:19">
      <c r="A118" s="801">
        <v>112</v>
      </c>
      <c r="B118" s="519" t="s">
        <v>343</v>
      </c>
      <c r="C118" s="826" t="s">
        <v>460</v>
      </c>
      <c r="D118" s="802">
        <v>1</v>
      </c>
      <c r="E118" s="771">
        <f t="shared" si="10"/>
        <v>8.0555585</v>
      </c>
      <c r="F118" s="771">
        <f t="shared" si="11"/>
        <v>6.1259</v>
      </c>
      <c r="G118" s="800">
        <v>3.6276</v>
      </c>
      <c r="H118" s="800">
        <v>2.196</v>
      </c>
      <c r="I118" s="800">
        <v>0.3023</v>
      </c>
      <c r="J118" s="800">
        <v>0</v>
      </c>
      <c r="K118" s="800">
        <v>0</v>
      </c>
      <c r="L118" s="771">
        <f t="shared" si="12"/>
        <v>1.9296585</v>
      </c>
      <c r="M118" s="800">
        <v>0.980144</v>
      </c>
      <c r="N118" s="800">
        <v>0.5207015</v>
      </c>
      <c r="O118" s="800">
        <v>0.428813</v>
      </c>
      <c r="P118" s="801">
        <v>213</v>
      </c>
      <c r="Q118" s="801">
        <v>301</v>
      </c>
      <c r="R118" s="284" t="s">
        <v>350</v>
      </c>
      <c r="S118" s="838">
        <v>126</v>
      </c>
    </row>
    <row r="119" s="810" customFormat="1" ht="26" customHeight="1" spans="1:19">
      <c r="A119" s="801">
        <v>113</v>
      </c>
      <c r="B119" s="519" t="s">
        <v>343</v>
      </c>
      <c r="C119" s="855" t="s">
        <v>461</v>
      </c>
      <c r="D119" s="802">
        <v>10</v>
      </c>
      <c r="E119" s="771">
        <f t="shared" si="10"/>
        <v>106.95026</v>
      </c>
      <c r="F119" s="771">
        <f t="shared" si="11"/>
        <v>83.9912</v>
      </c>
      <c r="G119" s="800">
        <v>37.8384</v>
      </c>
      <c r="H119" s="800">
        <v>22.1388</v>
      </c>
      <c r="I119" s="800">
        <v>3.1532</v>
      </c>
      <c r="J119" s="800">
        <v>13.3608</v>
      </c>
      <c r="K119" s="800">
        <v>7.5</v>
      </c>
      <c r="L119" s="771">
        <f t="shared" si="12"/>
        <v>22.95906</v>
      </c>
      <c r="M119" s="800">
        <v>12.238592</v>
      </c>
      <c r="N119" s="800">
        <v>5.366084</v>
      </c>
      <c r="O119" s="800">
        <v>5.354384</v>
      </c>
      <c r="P119" s="801">
        <v>201</v>
      </c>
      <c r="Q119" s="801">
        <v>301</v>
      </c>
      <c r="R119" s="801" t="s">
        <v>345</v>
      </c>
      <c r="S119" s="838">
        <v>34</v>
      </c>
    </row>
  </sheetData>
  <autoFilter xmlns:etc="http://www.wps.cn/officeDocument/2017/etCustomData" ref="A1:S119" etc:filterBottomFollowUsedRange="0">
    <extLst/>
  </autoFilter>
  <mergeCells count="14">
    <mergeCell ref="A2:Q2"/>
    <mergeCell ref="A3:C3"/>
    <mergeCell ref="G3:H3"/>
    <mergeCell ref="Q3:R3"/>
    <mergeCell ref="F4:K4"/>
    <mergeCell ref="L4:O4"/>
    <mergeCell ref="A4:A5"/>
    <mergeCell ref="B4:B5"/>
    <mergeCell ref="C4:C5"/>
    <mergeCell ref="D4:D5"/>
    <mergeCell ref="E4:E5"/>
    <mergeCell ref="P4:P5"/>
    <mergeCell ref="Q4:Q5"/>
    <mergeCell ref="R4:R5"/>
  </mergeCells>
  <pageMargins left="0.590277777777778" right="0.550694444444444" top="1" bottom="0.708333333333333" header="0.5" footer="0.5"/>
  <pageSetup paperSize="9" scale="75" firstPageNumber="10" fitToHeight="0" orientation="landscape" useFirstPageNumber="1" horizontalDpi="600"/>
  <headerFooter>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封面</vt:lpstr>
      <vt:lpstr>目录</vt:lpstr>
      <vt:lpstr>一.一般公共预算</vt:lpstr>
      <vt:lpstr>1.财税收入</vt:lpstr>
      <vt:lpstr>2.债务收入</vt:lpstr>
      <vt:lpstr>3.平衡表</vt:lpstr>
      <vt:lpstr>4.支出汇总表</vt:lpstr>
      <vt:lpstr>5.人员经费汇总表</vt:lpstr>
      <vt:lpstr>5.1县直单位</vt:lpstr>
      <vt:lpstr>5.2乡镇单位</vt:lpstr>
      <vt:lpstr>5.3教育系统人员</vt:lpstr>
      <vt:lpstr>5.4其他人员</vt:lpstr>
      <vt:lpstr>6.运转经费</vt:lpstr>
      <vt:lpstr>6.1.乡镇运转经费</vt:lpstr>
      <vt:lpstr>7.定额运转</vt:lpstr>
      <vt:lpstr>8.村级运转</vt:lpstr>
      <vt:lpstr>9.社区运转</vt:lpstr>
      <vt:lpstr>10.项目</vt:lpstr>
      <vt:lpstr>11.三公经费</vt:lpstr>
      <vt:lpstr>12.一般债务限额余额</vt:lpstr>
      <vt:lpstr>13.整体支出绩效目标表</vt:lpstr>
      <vt:lpstr>14.项目支出绩效目标表</vt:lpstr>
      <vt:lpstr>二.基金</vt:lpstr>
      <vt:lpstr>1.基金收入</vt:lpstr>
      <vt:lpstr>2.基金支出</vt:lpstr>
      <vt:lpstr>3.专项债务限额余额</vt:lpstr>
      <vt:lpstr>三.国有资本</vt:lpstr>
      <vt:lpstr>1.国有资本经营收入</vt:lpstr>
      <vt:lpstr>2.国有资本经营支出</vt:lpstr>
      <vt:lpstr>四.社保基金</vt:lpstr>
      <vt:lpstr>1.社会保险基金预算总表</vt:lpstr>
      <vt:lpstr>2.社会保险基金收入表</vt:lpstr>
      <vt:lpstr>3.社会保险基金支出表</vt:lpstr>
      <vt:lpstr>4.城乡居民基本养老收支预算表</vt:lpstr>
      <vt:lpstr>5.机关事业单位基本养老收支预算表</vt:lpstr>
      <vt:lpstr>6.职工基本医疗保险基金预算表</vt:lpstr>
      <vt:lpstr>7.城乡居民基本医疗保险基金预算表</vt:lpstr>
      <vt:lpstr>8.工伤保险基金预算表</vt:lpstr>
      <vt:lpstr>9.失业保险基金预算表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叶连</cp:lastModifiedBy>
  <dcterms:created xsi:type="dcterms:W3CDTF">2023-12-13T18:46:00Z</dcterms:created>
  <dcterms:modified xsi:type="dcterms:W3CDTF">2026-06-22T07:14:12Z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4453B36D45B14FB680909B2768C1D7B8_13</vt:lpwstr>
  </property>
  <property fmtid="{D5CDD505-2E9C-101B-9397-08002B2CF9AE}" pid="3" name="KSOProductBuildVer">
    <vt:lpwstr>2052-12.1.0.26895</vt:lpwstr>
  </property>
  <property fmtid="{D5CDD505-2E9C-101B-9397-08002B2CF9AE}" pid="4" name="CalculationRule">
    <vt:i4>0</vt:i4>
  </property>
</Properties>
</file>