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7895" windowHeight="10365" activeTab="38"/>
  </bookViews>
  <sheets>
    <sheet name="封面" sheetId="52" r:id="rId1"/>
    <sheet name="目录" sheetId="53" r:id="rId2"/>
    <sheet name="一.一般公共预算" sheetId="50" r:id="rId3"/>
    <sheet name="1.财税收入" sheetId="25" r:id="rId4"/>
    <sheet name="2.债务收入" sheetId="31" r:id="rId5"/>
    <sheet name="3.平衡表" sheetId="24" r:id="rId6"/>
    <sheet name="4.支出汇总表" sheetId="35" r:id="rId7"/>
    <sheet name="5.人员经费汇总表" sheetId="13" r:id="rId8"/>
    <sheet name="5.1县直单位" sheetId="5" r:id="rId9"/>
    <sheet name="5.2乡镇单位" sheetId="6" r:id="rId10"/>
    <sheet name="5.3教育系统人员" sheetId="7" r:id="rId11"/>
    <sheet name="5.4其他人员" sheetId="14" r:id="rId12"/>
    <sheet name="6.运转经费" sheetId="9" r:id="rId13"/>
    <sheet name="6.1.乡镇运转经费" sheetId="12" r:id="rId14"/>
    <sheet name="7.定额运转" sheetId="11" r:id="rId15"/>
    <sheet name="8.村级运转" sheetId="57" r:id="rId16"/>
    <sheet name="9.社区运转" sheetId="58" r:id="rId17"/>
    <sheet name="10.项目" sheetId="59" r:id="rId18"/>
    <sheet name="11.三公经费" sheetId="51" r:id="rId19"/>
    <sheet name="12.一般债务限额余额" sheetId="32" r:id="rId20"/>
    <sheet name="13.整体支出绩效目标表" sheetId="54" r:id="rId21"/>
    <sheet name="14.项目支出绩效目标表" sheetId="55" r:id="rId22"/>
    <sheet name="二.基金" sheetId="27" r:id="rId23"/>
    <sheet name="1.基金收入" sheetId="29" r:id="rId24"/>
    <sheet name="2.基金支出" sheetId="30" r:id="rId25"/>
    <sheet name="3.专项债务限额余额" sheetId="28" r:id="rId26"/>
    <sheet name="三.国有资本" sheetId="37" r:id="rId27"/>
    <sheet name="1.国有资本经营收入" sheetId="38" r:id="rId28"/>
    <sheet name="2.国有资本经营支出" sheetId="39" r:id="rId29"/>
    <sheet name="四.社保基金" sheetId="40" r:id="rId30"/>
    <sheet name="1.社会保险基金预算总表" sheetId="41" r:id="rId31"/>
    <sheet name="2.社会保险基金收入表" sheetId="42" r:id="rId32"/>
    <sheet name="3.社会保险基金支出表" sheetId="43" r:id="rId33"/>
    <sheet name="4.城乡居民基本养老收支预算表" sheetId="44" r:id="rId34"/>
    <sheet name="5.机关事业单位基本养老收支预算表" sheetId="45" r:id="rId35"/>
    <sheet name="6.职工基本医疗保险基金预算表" sheetId="46" r:id="rId36"/>
    <sheet name="7.城乡居民基本医疗保险基金预算表" sheetId="47" r:id="rId37"/>
    <sheet name="8.工伤保险基金预算表" sheetId="48" r:id="rId38"/>
    <sheet name="9.失业保险基金预算表" sheetId="49" r:id="rId39"/>
  </sheets>
  <definedNames>
    <definedName name="_xlnm._FilterDatabase" localSheetId="17" hidden="1">'10.项目'!$A$1:$S$600</definedName>
    <definedName name="_xlnm._FilterDatabase" localSheetId="8" hidden="1">'5.1县直单位'!$A$1:$S$119</definedName>
    <definedName name="_xlnm._FilterDatabase" localSheetId="9" hidden="1">'5.2乡镇单位'!$A$1:$R$106</definedName>
    <definedName name="_xlnm._FilterDatabase" localSheetId="11" hidden="1">'5.4其他人员'!$A$1:$R$29</definedName>
    <definedName name="_xlnm._FilterDatabase" localSheetId="13" hidden="1">'6.1.乡镇运转经费'!$A$1:$L$34</definedName>
    <definedName name="_xlnm._FilterDatabase" localSheetId="12" hidden="1">'6.运转经费'!$A$1:$O$128</definedName>
    <definedName name="_xlnm._FilterDatabase" localSheetId="14" hidden="1">'7.定额运转'!$A$1:$J$14</definedName>
    <definedName name="_xlnm._FilterDatabase" localSheetId="15" hidden="1">'8.村级运转'!$A$7:$V$409</definedName>
    <definedName name="_xlnm._FilterDatabase" localSheetId="16" hidden="1">'9.社区运转'!$A$7:$N$54</definedName>
    <definedName name="_xlnm.Print_Area" localSheetId="5">'3.平衡表'!$A$1:$F$64</definedName>
    <definedName name="_xlnm.Print_Area">#N/A</definedName>
    <definedName name="_xlnm.Print_Titles" localSheetId="3">'1.财税收入'!$2:$3</definedName>
    <definedName name="_xlnm.Print_Titles" localSheetId="17">'10.项目'!$2:$5</definedName>
    <definedName name="_xlnm.Print_Titles" localSheetId="24">'2.基金支出'!$2:$5</definedName>
    <definedName name="_xlnm.Print_Titles" localSheetId="5">'3.平衡表'!$2:$5</definedName>
    <definedName name="_xlnm.Print_Titles" localSheetId="8">'5.1县直单位'!$2:$5</definedName>
    <definedName name="_xlnm.Print_Titles" localSheetId="9">'5.2乡镇单位'!$2:$5</definedName>
    <definedName name="_xlnm.Print_Titles" localSheetId="10">'5.3教育系统人员'!$2:$5</definedName>
    <definedName name="_xlnm.Print_Titles" localSheetId="11">'5.4其他人员'!$2:$6</definedName>
    <definedName name="_xlnm.Print_Titles" localSheetId="13">'6.1.乡镇运转经费'!$2:$6</definedName>
    <definedName name="_xlnm.Print_Titles" localSheetId="12">'6.运转经费'!$2:$6</definedName>
    <definedName name="_xlnm.Print_Titles" localSheetId="35">'6.职工基本医疗保险基金预算表'!$2:$5</definedName>
    <definedName name="_xlnm.Print_Titles" localSheetId="15">'8.村级运转'!$2:$5</definedName>
    <definedName name="_xlnm.Print_Titles" localSheetId="16">'9.社区运转'!$2:$5</definedName>
    <definedName name="_xlnm.Print_Titles" localSheetId="1">目录!$1:$2</definedName>
    <definedName name="_xlnm.Print_Titles">#N/A</definedName>
  </definedNames>
  <calcPr calcId="12451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49"/>
  <c r="E22"/>
  <c r="C22"/>
  <c r="B22"/>
  <c r="F21"/>
  <c r="E21"/>
  <c r="C21"/>
  <c r="F20"/>
  <c r="E20"/>
  <c r="F19"/>
  <c r="E19"/>
  <c r="C19"/>
  <c r="B19"/>
  <c r="F16"/>
  <c r="E16"/>
  <c r="C16"/>
  <c r="B16"/>
  <c r="F22" i="48"/>
  <c r="E22"/>
  <c r="C22"/>
  <c r="B22"/>
  <c r="F21"/>
  <c r="E21"/>
  <c r="C21"/>
  <c r="F20"/>
  <c r="E20"/>
  <c r="F19"/>
  <c r="E19"/>
  <c r="C19"/>
  <c r="B19"/>
  <c r="F16"/>
  <c r="E16"/>
  <c r="C16"/>
  <c r="B16"/>
  <c r="F11"/>
  <c r="E11"/>
  <c r="F5"/>
  <c r="E5"/>
  <c r="F20" i="47"/>
  <c r="E20"/>
  <c r="C20"/>
  <c r="B20"/>
  <c r="F19"/>
  <c r="E19"/>
  <c r="C19"/>
  <c r="F18"/>
  <c r="E18"/>
  <c r="F17"/>
  <c r="E17"/>
  <c r="C17"/>
  <c r="B17"/>
  <c r="F14"/>
  <c r="E14"/>
  <c r="C14"/>
  <c r="B14"/>
  <c r="F5"/>
  <c r="E5"/>
  <c r="G34" i="46"/>
  <c r="F34"/>
  <c r="E34"/>
  <c r="D34"/>
  <c r="C34"/>
  <c r="B34"/>
  <c r="G33"/>
  <c r="F33"/>
  <c r="E33"/>
  <c r="D33"/>
  <c r="C33"/>
  <c r="B33"/>
  <c r="G32"/>
  <c r="F32"/>
  <c r="E32"/>
  <c r="D32"/>
  <c r="C32"/>
  <c r="B32"/>
  <c r="G31"/>
  <c r="F31"/>
  <c r="E31"/>
  <c r="D31"/>
  <c r="C31"/>
  <c r="B31"/>
  <c r="E30"/>
  <c r="B30"/>
  <c r="E29"/>
  <c r="B29"/>
  <c r="G28"/>
  <c r="F28"/>
  <c r="E28"/>
  <c r="D28"/>
  <c r="C28"/>
  <c r="B28"/>
  <c r="E27"/>
  <c r="B27"/>
  <c r="E26"/>
  <c r="B26"/>
  <c r="E25"/>
  <c r="B25"/>
  <c r="E24"/>
  <c r="B24"/>
  <c r="E23"/>
  <c r="B23"/>
  <c r="E22"/>
  <c r="B22"/>
  <c r="G21"/>
  <c r="F21"/>
  <c r="E21"/>
  <c r="D21"/>
  <c r="C21"/>
  <c r="B21"/>
  <c r="G20"/>
  <c r="F20"/>
  <c r="E20"/>
  <c r="D20"/>
  <c r="C20"/>
  <c r="B20"/>
  <c r="G19"/>
  <c r="F19"/>
  <c r="E19"/>
  <c r="B19"/>
  <c r="G18"/>
  <c r="F18"/>
  <c r="E18"/>
  <c r="D18"/>
  <c r="C18"/>
  <c r="B18"/>
  <c r="E17"/>
  <c r="B17"/>
  <c r="E16"/>
  <c r="B16"/>
  <c r="G15"/>
  <c r="F15"/>
  <c r="E15"/>
  <c r="D15"/>
  <c r="C15"/>
  <c r="B15"/>
  <c r="E14"/>
  <c r="B14"/>
  <c r="E13"/>
  <c r="B13"/>
  <c r="E12"/>
  <c r="B12"/>
  <c r="E11"/>
  <c r="B11"/>
  <c r="E10"/>
  <c r="B10"/>
  <c r="E9"/>
  <c r="B9"/>
  <c r="E8"/>
  <c r="B8"/>
  <c r="E7"/>
  <c r="B7"/>
  <c r="G6"/>
  <c r="F6"/>
  <c r="E6"/>
  <c r="D6"/>
  <c r="C6"/>
  <c r="B6"/>
  <c r="F24" i="39"/>
  <c r="E24"/>
  <c r="F14"/>
  <c r="E14"/>
  <c r="F7"/>
  <c r="E7"/>
  <c r="G22" i="38"/>
  <c r="F22"/>
  <c r="G6"/>
  <c r="F6"/>
  <c r="I26" i="30"/>
  <c r="H26"/>
  <c r="I23"/>
  <c r="H23"/>
  <c r="I20"/>
  <c r="I15"/>
  <c r="I13"/>
  <c r="I7"/>
  <c r="H7"/>
  <c r="I6"/>
  <c r="H6"/>
  <c r="I23" i="29"/>
  <c r="H23"/>
  <c r="G23"/>
  <c r="I18"/>
  <c r="H18"/>
  <c r="G18"/>
  <c r="I15"/>
  <c r="I8"/>
  <c r="H8"/>
  <c r="G8"/>
  <c r="I7"/>
  <c r="H7"/>
  <c r="G7"/>
  <c r="I6"/>
  <c r="H6"/>
  <c r="G6"/>
  <c r="I528" i="59"/>
  <c r="I527"/>
  <c r="I526"/>
  <c r="I525"/>
  <c r="I524"/>
  <c r="I523"/>
  <c r="I522"/>
  <c r="I521"/>
  <c r="I520"/>
  <c r="I519"/>
  <c r="I518"/>
  <c r="I517"/>
  <c r="I516"/>
  <c r="I515"/>
  <c r="I514"/>
  <c r="I513"/>
  <c r="I512"/>
  <c r="I511"/>
  <c r="I510"/>
  <c r="I509"/>
  <c r="I508"/>
  <c r="I507"/>
  <c r="I506"/>
  <c r="I505"/>
  <c r="I504"/>
  <c r="I503"/>
  <c r="I502"/>
  <c r="I501"/>
  <c r="I500"/>
  <c r="I499"/>
  <c r="I498"/>
  <c r="I497"/>
  <c r="I496"/>
  <c r="I495"/>
  <c r="I494"/>
  <c r="I493"/>
  <c r="I492"/>
  <c r="I491"/>
  <c r="I490"/>
  <c r="I489"/>
  <c r="I488"/>
  <c r="I487"/>
  <c r="I486"/>
  <c r="I485"/>
  <c r="I484"/>
  <c r="I483"/>
  <c r="I482"/>
  <c r="I481"/>
  <c r="I480"/>
  <c r="I479"/>
  <c r="I478"/>
  <c r="I477"/>
  <c r="I476"/>
  <c r="I475"/>
  <c r="I474"/>
  <c r="I473"/>
  <c r="I472"/>
  <c r="I471"/>
  <c r="I470"/>
  <c r="I469"/>
  <c r="I468"/>
  <c r="I467"/>
  <c r="I466"/>
  <c r="I465"/>
  <c r="I464"/>
  <c r="I463"/>
  <c r="I462"/>
  <c r="I461"/>
  <c r="I460"/>
  <c r="I459"/>
  <c r="I458"/>
  <c r="I457"/>
  <c r="I456"/>
  <c r="I455"/>
  <c r="I454"/>
  <c r="I453"/>
  <c r="I452"/>
  <c r="I451"/>
  <c r="I450"/>
  <c r="I449"/>
  <c r="I448"/>
  <c r="I447"/>
  <c r="I446"/>
  <c r="I445"/>
  <c r="I444"/>
  <c r="I443"/>
  <c r="I442"/>
  <c r="I441"/>
  <c r="I440"/>
  <c r="I439"/>
  <c r="I438"/>
  <c r="I437"/>
  <c r="I436"/>
  <c r="I435"/>
  <c r="I434"/>
  <c r="I433"/>
  <c r="I432"/>
  <c r="I431"/>
  <c r="I430"/>
  <c r="I429"/>
  <c r="I428"/>
  <c r="I427"/>
  <c r="I426"/>
  <c r="I425"/>
  <c r="I424"/>
  <c r="I423"/>
  <c r="I422"/>
  <c r="I421"/>
  <c r="I420"/>
  <c r="I419"/>
  <c r="I418"/>
  <c r="I417"/>
  <c r="I416"/>
  <c r="I415"/>
  <c r="I414"/>
  <c r="I413"/>
  <c r="I412"/>
  <c r="I410"/>
  <c r="I409"/>
  <c r="I408"/>
  <c r="I407"/>
  <c r="I406"/>
  <c r="I405"/>
  <c r="I404"/>
  <c r="I403"/>
  <c r="I402"/>
  <c r="I401"/>
  <c r="I400"/>
  <c r="I399"/>
  <c r="I398"/>
  <c r="I397"/>
  <c r="I396"/>
  <c r="I395"/>
  <c r="I394"/>
  <c r="I393"/>
  <c r="I392"/>
  <c r="I391"/>
  <c r="I390"/>
  <c r="I389"/>
  <c r="I388"/>
  <c r="I387"/>
  <c r="I386"/>
  <c r="I385"/>
  <c r="I384"/>
  <c r="I383"/>
  <c r="I382"/>
  <c r="I381"/>
  <c r="I380"/>
  <c r="I379"/>
  <c r="I378"/>
  <c r="I377"/>
  <c r="I376"/>
  <c r="I375"/>
  <c r="I374"/>
  <c r="I373"/>
  <c r="I372"/>
  <c r="I371"/>
  <c r="I370"/>
  <c r="I369"/>
  <c r="I368"/>
  <c r="I367"/>
  <c r="I366"/>
  <c r="I365"/>
  <c r="I364"/>
  <c r="I363"/>
  <c r="I362"/>
  <c r="I361"/>
  <c r="I360"/>
  <c r="I359"/>
  <c r="I358"/>
  <c r="I357"/>
  <c r="I356"/>
  <c r="I355"/>
  <c r="I354"/>
  <c r="I353"/>
  <c r="I352"/>
  <c r="I351"/>
  <c r="I350"/>
  <c r="I349"/>
  <c r="I348"/>
  <c r="I347"/>
  <c r="I346"/>
  <c r="I345"/>
  <c r="I344"/>
  <c r="I343"/>
  <c r="I342"/>
  <c r="I341"/>
  <c r="I340"/>
  <c r="I339"/>
  <c r="I338"/>
  <c r="I337"/>
  <c r="I336"/>
  <c r="I335"/>
  <c r="I334"/>
  <c r="I333"/>
  <c r="I332"/>
  <c r="I331"/>
  <c r="I330"/>
  <c r="I329"/>
  <c r="I328"/>
  <c r="I327"/>
  <c r="I326"/>
  <c r="I325"/>
  <c r="I324"/>
  <c r="I323"/>
  <c r="I322"/>
  <c r="I321"/>
  <c r="I320"/>
  <c r="I319"/>
  <c r="I318"/>
  <c r="I317"/>
  <c r="I316"/>
  <c r="I315"/>
  <c r="I314"/>
  <c r="I313"/>
  <c r="I312"/>
  <c r="I311"/>
  <c r="I310"/>
  <c r="I309"/>
  <c r="I308"/>
  <c r="I307"/>
  <c r="I306"/>
  <c r="I305"/>
  <c r="I304"/>
  <c r="I303"/>
  <c r="I302"/>
  <c r="I301"/>
  <c r="I300"/>
  <c r="I299"/>
  <c r="I298"/>
  <c r="I297"/>
  <c r="I296"/>
  <c r="I295"/>
  <c r="I294"/>
  <c r="I293"/>
  <c r="I292"/>
  <c r="I291"/>
  <c r="I290"/>
  <c r="I289"/>
  <c r="I288"/>
  <c r="I287"/>
  <c r="I286"/>
  <c r="I285"/>
  <c r="I284"/>
  <c r="I283"/>
  <c r="I282"/>
  <c r="I281"/>
  <c r="I280"/>
  <c r="I279"/>
  <c r="I278"/>
  <c r="I277"/>
  <c r="I276"/>
  <c r="I275"/>
  <c r="I274"/>
  <c r="I273"/>
  <c r="I272"/>
  <c r="I271"/>
  <c r="I270"/>
  <c r="I269"/>
  <c r="I268"/>
  <c r="I267"/>
  <c r="I266"/>
  <c r="I265"/>
  <c r="I264"/>
  <c r="I263"/>
  <c r="I262"/>
  <c r="I261"/>
  <c r="I260"/>
  <c r="I259"/>
  <c r="I258"/>
  <c r="I257"/>
  <c r="I256"/>
  <c r="I255"/>
  <c r="I254"/>
  <c r="I253"/>
  <c r="I252"/>
  <c r="I251"/>
  <c r="I250"/>
  <c r="I249"/>
  <c r="I248"/>
  <c r="I247"/>
  <c r="I246"/>
  <c r="I245"/>
  <c r="I244"/>
  <c r="I243"/>
  <c r="I242"/>
  <c r="I241"/>
  <c r="I240"/>
  <c r="I239"/>
  <c r="I238"/>
  <c r="I237"/>
  <c r="I236"/>
  <c r="I235"/>
  <c r="I234"/>
  <c r="I233"/>
  <c r="I232"/>
  <c r="I231"/>
  <c r="I230"/>
  <c r="I229"/>
  <c r="I228"/>
  <c r="I227"/>
  <c r="I226"/>
  <c r="I225"/>
  <c r="I224"/>
  <c r="I223"/>
  <c r="I222"/>
  <c r="I221"/>
  <c r="I220"/>
  <c r="I219"/>
  <c r="I218"/>
  <c r="I217"/>
  <c r="I216"/>
  <c r="I215"/>
  <c r="I214"/>
  <c r="I213"/>
  <c r="I212"/>
  <c r="I211"/>
  <c r="I210"/>
  <c r="I209"/>
  <c r="I208"/>
  <c r="I207"/>
  <c r="I206"/>
  <c r="I205"/>
  <c r="I204"/>
  <c r="I203"/>
  <c r="I202"/>
  <c r="I201"/>
  <c r="I200"/>
  <c r="I199"/>
  <c r="I198"/>
  <c r="I197"/>
  <c r="I196"/>
  <c r="I195"/>
  <c r="I194"/>
  <c r="I193"/>
  <c r="I192"/>
  <c r="I191"/>
  <c r="I190"/>
  <c r="I189"/>
  <c r="I188"/>
  <c r="I187"/>
  <c r="I186"/>
  <c r="I185"/>
  <c r="I184"/>
  <c r="I183"/>
  <c r="I182"/>
  <c r="I181"/>
  <c r="I180"/>
  <c r="I179"/>
  <c r="I178"/>
  <c r="I177"/>
  <c r="I176"/>
  <c r="I175"/>
  <c r="I174"/>
  <c r="I173"/>
  <c r="I172"/>
  <c r="I171"/>
  <c r="I170"/>
  <c r="I169"/>
  <c r="I168"/>
  <c r="I167"/>
  <c r="I166"/>
  <c r="I165"/>
  <c r="I164"/>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I19"/>
  <c r="I18"/>
  <c r="I17"/>
  <c r="I16"/>
  <c r="I15"/>
  <c r="I14"/>
  <c r="I13"/>
  <c r="I12"/>
  <c r="I11"/>
  <c r="I10"/>
  <c r="I9"/>
  <c r="I8"/>
  <c r="I7"/>
  <c r="I6"/>
  <c r="G53" i="58"/>
  <c r="O52"/>
  <c r="L52"/>
  <c r="K52"/>
  <c r="I52"/>
  <c r="H52"/>
  <c r="G52"/>
  <c r="F52"/>
  <c r="E52"/>
  <c r="D52"/>
  <c r="G51"/>
  <c r="G50"/>
  <c r="G49"/>
  <c r="G48"/>
  <c r="O47"/>
  <c r="L47"/>
  <c r="K47"/>
  <c r="I47"/>
  <c r="H47"/>
  <c r="G47"/>
  <c r="F47"/>
  <c r="E47"/>
  <c r="D47"/>
  <c r="G46"/>
  <c r="G45"/>
  <c r="G44"/>
  <c r="G43"/>
  <c r="O42"/>
  <c r="L42"/>
  <c r="K42"/>
  <c r="I42"/>
  <c r="H42"/>
  <c r="G42"/>
  <c r="F42"/>
  <c r="E42"/>
  <c r="D42"/>
  <c r="G41"/>
  <c r="L40"/>
  <c r="K40"/>
  <c r="I40"/>
  <c r="H40"/>
  <c r="G40"/>
  <c r="F40"/>
  <c r="E40"/>
  <c r="D40"/>
  <c r="G39"/>
  <c r="O38"/>
  <c r="L38"/>
  <c r="K38"/>
  <c r="I38"/>
  <c r="H38"/>
  <c r="G38"/>
  <c r="F38"/>
  <c r="E38"/>
  <c r="D38"/>
  <c r="G37"/>
  <c r="G36"/>
  <c r="G35"/>
  <c r="G34"/>
  <c r="O33"/>
  <c r="L33"/>
  <c r="K33"/>
  <c r="I33"/>
  <c r="H33"/>
  <c r="G33"/>
  <c r="F33"/>
  <c r="E33"/>
  <c r="D33"/>
  <c r="G32"/>
  <c r="G31"/>
  <c r="O30"/>
  <c r="L30"/>
  <c r="K30"/>
  <c r="I30"/>
  <c r="H30"/>
  <c r="G30"/>
  <c r="F30"/>
  <c r="E30"/>
  <c r="D30"/>
  <c r="G29"/>
  <c r="O28"/>
  <c r="L28"/>
  <c r="K28"/>
  <c r="I28"/>
  <c r="H28"/>
  <c r="G28"/>
  <c r="F28"/>
  <c r="E28"/>
  <c r="D28"/>
  <c r="G27"/>
  <c r="O26"/>
  <c r="L26"/>
  <c r="K26"/>
  <c r="I26"/>
  <c r="H26"/>
  <c r="G26"/>
  <c r="F26"/>
  <c r="E26"/>
  <c r="D26"/>
  <c r="G25"/>
  <c r="G24"/>
  <c r="G23"/>
  <c r="G22"/>
  <c r="G21"/>
  <c r="G20"/>
  <c r="O19"/>
  <c r="L19"/>
  <c r="K19"/>
  <c r="I19"/>
  <c r="H19"/>
  <c r="G19"/>
  <c r="F19"/>
  <c r="E19"/>
  <c r="D19"/>
  <c r="G18"/>
  <c r="G17"/>
  <c r="G16"/>
  <c r="G15"/>
  <c r="G14"/>
  <c r="G13"/>
  <c r="G12"/>
  <c r="G11"/>
  <c r="G10"/>
  <c r="G9"/>
  <c r="O8"/>
  <c r="L8"/>
  <c r="K8"/>
  <c r="J8"/>
  <c r="I8"/>
  <c r="H8"/>
  <c r="G8"/>
  <c r="F8"/>
  <c r="E8"/>
  <c r="D8"/>
  <c r="O6"/>
  <c r="N6"/>
  <c r="M6"/>
  <c r="L6"/>
  <c r="K6"/>
  <c r="J6"/>
  <c r="I6"/>
  <c r="H6"/>
  <c r="G6"/>
  <c r="F6"/>
  <c r="E6"/>
  <c r="D6"/>
  <c r="S409" i="57"/>
  <c r="L409"/>
  <c r="K409"/>
  <c r="H409"/>
  <c r="G409"/>
  <c r="S408"/>
  <c r="L408"/>
  <c r="K408"/>
  <c r="H408"/>
  <c r="G408"/>
  <c r="S407"/>
  <c r="L407"/>
  <c r="K407"/>
  <c r="H407"/>
  <c r="G407"/>
  <c r="S406"/>
  <c r="L406"/>
  <c r="K406"/>
  <c r="H406"/>
  <c r="G406"/>
  <c r="S405"/>
  <c r="L405"/>
  <c r="K405"/>
  <c r="H405"/>
  <c r="G405"/>
  <c r="S404"/>
  <c r="L404"/>
  <c r="K404"/>
  <c r="H404"/>
  <c r="G404"/>
  <c r="U403"/>
  <c r="T403"/>
  <c r="S403"/>
  <c r="R403"/>
  <c r="Q403"/>
  <c r="P403"/>
  <c r="O403"/>
  <c r="N403"/>
  <c r="M403"/>
  <c r="L403"/>
  <c r="K403"/>
  <c r="J403"/>
  <c r="I403"/>
  <c r="H403"/>
  <c r="G403"/>
  <c r="F403"/>
  <c r="E403"/>
  <c r="D403"/>
  <c r="S402"/>
  <c r="L402"/>
  <c r="K402"/>
  <c r="H402"/>
  <c r="G402"/>
  <c r="S401"/>
  <c r="L401"/>
  <c r="K401"/>
  <c r="H401"/>
  <c r="G401"/>
  <c r="S400"/>
  <c r="L400"/>
  <c r="K400"/>
  <c r="H400"/>
  <c r="G400"/>
  <c r="S399"/>
  <c r="L399"/>
  <c r="K399"/>
  <c r="H399"/>
  <c r="G399"/>
  <c r="S398"/>
  <c r="L398"/>
  <c r="K398"/>
  <c r="H398"/>
  <c r="G398"/>
  <c r="S397"/>
  <c r="L397"/>
  <c r="K397"/>
  <c r="H397"/>
  <c r="G397"/>
  <c r="S396"/>
  <c r="L396"/>
  <c r="K396"/>
  <c r="H396"/>
  <c r="G396"/>
  <c r="S395"/>
  <c r="L395"/>
  <c r="K395"/>
  <c r="H395"/>
  <c r="G395"/>
  <c r="S394"/>
  <c r="L394"/>
  <c r="K394"/>
  <c r="H394"/>
  <c r="G394"/>
  <c r="S393"/>
  <c r="L393"/>
  <c r="K393"/>
  <c r="H393"/>
  <c r="G393"/>
  <c r="S392"/>
  <c r="L392"/>
  <c r="K392"/>
  <c r="H392"/>
  <c r="G392"/>
  <c r="S391"/>
  <c r="L391"/>
  <c r="K391"/>
  <c r="H391"/>
  <c r="G391"/>
  <c r="U390"/>
  <c r="T390"/>
  <c r="S390"/>
  <c r="R390"/>
  <c r="Q390"/>
  <c r="P390"/>
  <c r="O390"/>
  <c r="N390"/>
  <c r="M390"/>
  <c r="L390"/>
  <c r="K390"/>
  <c r="J390"/>
  <c r="I390"/>
  <c r="H390"/>
  <c r="G390"/>
  <c r="F390"/>
  <c r="E390"/>
  <c r="D390"/>
  <c r="S389"/>
  <c r="L389"/>
  <c r="K389"/>
  <c r="H389"/>
  <c r="G389"/>
  <c r="S388"/>
  <c r="L388"/>
  <c r="K388"/>
  <c r="H388"/>
  <c r="G388"/>
  <c r="S387"/>
  <c r="L387"/>
  <c r="K387"/>
  <c r="H387"/>
  <c r="G387"/>
  <c r="S386"/>
  <c r="L386"/>
  <c r="K386"/>
  <c r="H386"/>
  <c r="G386"/>
  <c r="S385"/>
  <c r="L385"/>
  <c r="K385"/>
  <c r="H385"/>
  <c r="G385"/>
  <c r="S384"/>
  <c r="L384"/>
  <c r="K384"/>
  <c r="H384"/>
  <c r="G384"/>
  <c r="S383"/>
  <c r="L383"/>
  <c r="K383"/>
  <c r="H383"/>
  <c r="G383"/>
  <c r="S382"/>
  <c r="L382"/>
  <c r="K382"/>
  <c r="H382"/>
  <c r="G382"/>
  <c r="S381"/>
  <c r="L381"/>
  <c r="K381"/>
  <c r="H381"/>
  <c r="G381"/>
  <c r="S380"/>
  <c r="L380"/>
  <c r="K380"/>
  <c r="H380"/>
  <c r="G380"/>
  <c r="S379"/>
  <c r="L379"/>
  <c r="K379"/>
  <c r="H379"/>
  <c r="G379"/>
  <c r="S378"/>
  <c r="L378"/>
  <c r="K378"/>
  <c r="H378"/>
  <c r="G378"/>
  <c r="S377"/>
  <c r="L377"/>
  <c r="K377"/>
  <c r="H377"/>
  <c r="G377"/>
  <c r="S376"/>
  <c r="L376"/>
  <c r="K376"/>
  <c r="H376"/>
  <c r="G376"/>
  <c r="S375"/>
  <c r="L375"/>
  <c r="K375"/>
  <c r="H375"/>
  <c r="G375"/>
  <c r="S374"/>
  <c r="L374"/>
  <c r="K374"/>
  <c r="H374"/>
  <c r="G374"/>
  <c r="S373"/>
  <c r="L373"/>
  <c r="K373"/>
  <c r="H373"/>
  <c r="G373"/>
  <c r="S372"/>
  <c r="L372"/>
  <c r="K372"/>
  <c r="H372"/>
  <c r="G372"/>
  <c r="S371"/>
  <c r="L371"/>
  <c r="K371"/>
  <c r="H371"/>
  <c r="G371"/>
  <c r="S370"/>
  <c r="L370"/>
  <c r="K370"/>
  <c r="H370"/>
  <c r="G370"/>
  <c r="S369"/>
  <c r="L369"/>
  <c r="K369"/>
  <c r="H369"/>
  <c r="G369"/>
  <c r="S368"/>
  <c r="L368"/>
  <c r="K368"/>
  <c r="H368"/>
  <c r="G368"/>
  <c r="S367"/>
  <c r="L367"/>
  <c r="K367"/>
  <c r="H367"/>
  <c r="G367"/>
  <c r="S366"/>
  <c r="L366"/>
  <c r="K366"/>
  <c r="H366"/>
  <c r="G366"/>
  <c r="S365"/>
  <c r="L365"/>
  <c r="K365"/>
  <c r="H365"/>
  <c r="G365"/>
  <c r="S364"/>
  <c r="L364"/>
  <c r="K364"/>
  <c r="H364"/>
  <c r="G364"/>
  <c r="S363"/>
  <c r="L363"/>
  <c r="K363"/>
  <c r="H363"/>
  <c r="G363"/>
  <c r="S362"/>
  <c r="L362"/>
  <c r="K362"/>
  <c r="H362"/>
  <c r="G362"/>
  <c r="S361"/>
  <c r="L361"/>
  <c r="K361"/>
  <c r="H361"/>
  <c r="G361"/>
  <c r="S360"/>
  <c r="L360"/>
  <c r="K360"/>
  <c r="H360"/>
  <c r="G360"/>
  <c r="S359"/>
  <c r="L359"/>
  <c r="K359"/>
  <c r="H359"/>
  <c r="G359"/>
  <c r="S358"/>
  <c r="L358"/>
  <c r="K358"/>
  <c r="H358"/>
  <c r="G358"/>
  <c r="S357"/>
  <c r="L357"/>
  <c r="K357"/>
  <c r="H357"/>
  <c r="G357"/>
  <c r="U356"/>
  <c r="T356"/>
  <c r="S356"/>
  <c r="R356"/>
  <c r="Q356"/>
  <c r="P356"/>
  <c r="O356"/>
  <c r="N356"/>
  <c r="M356"/>
  <c r="L356"/>
  <c r="K356"/>
  <c r="J356"/>
  <c r="I356"/>
  <c r="H356"/>
  <c r="G356"/>
  <c r="F356"/>
  <c r="E356"/>
  <c r="D356"/>
  <c r="S355"/>
  <c r="L355"/>
  <c r="K355"/>
  <c r="H355"/>
  <c r="G355"/>
  <c r="S354"/>
  <c r="L354"/>
  <c r="K354"/>
  <c r="H354"/>
  <c r="G354"/>
  <c r="S353"/>
  <c r="L353"/>
  <c r="K353"/>
  <c r="H353"/>
  <c r="G353"/>
  <c r="S352"/>
  <c r="L352"/>
  <c r="K352"/>
  <c r="H352"/>
  <c r="G352"/>
  <c r="S351"/>
  <c r="L351"/>
  <c r="K351"/>
  <c r="H351"/>
  <c r="G351"/>
  <c r="S350"/>
  <c r="L350"/>
  <c r="K350"/>
  <c r="H350"/>
  <c r="G350"/>
  <c r="S349"/>
  <c r="L349"/>
  <c r="K349"/>
  <c r="H349"/>
  <c r="G349"/>
  <c r="S348"/>
  <c r="L348"/>
  <c r="K348"/>
  <c r="H348"/>
  <c r="G348"/>
  <c r="S347"/>
  <c r="L347"/>
  <c r="K347"/>
  <c r="H347"/>
  <c r="G347"/>
  <c r="S346"/>
  <c r="L346"/>
  <c r="K346"/>
  <c r="H346"/>
  <c r="G346"/>
  <c r="S345"/>
  <c r="L345"/>
  <c r="K345"/>
  <c r="H345"/>
  <c r="G345"/>
  <c r="S344"/>
  <c r="L344"/>
  <c r="K344"/>
  <c r="H344"/>
  <c r="G344"/>
  <c r="S343"/>
  <c r="L343"/>
  <c r="K343"/>
  <c r="H343"/>
  <c r="G343"/>
  <c r="S342"/>
  <c r="L342"/>
  <c r="K342"/>
  <c r="H342"/>
  <c r="G342"/>
  <c r="S341"/>
  <c r="L341"/>
  <c r="K341"/>
  <c r="H341"/>
  <c r="G341"/>
  <c r="U340"/>
  <c r="T340"/>
  <c r="S340"/>
  <c r="R340"/>
  <c r="Q340"/>
  <c r="P340"/>
  <c r="O340"/>
  <c r="N340"/>
  <c r="M340"/>
  <c r="L340"/>
  <c r="K340"/>
  <c r="J340"/>
  <c r="I340"/>
  <c r="H340"/>
  <c r="G340"/>
  <c r="F340"/>
  <c r="E340"/>
  <c r="D340"/>
  <c r="S339"/>
  <c r="L339"/>
  <c r="K339"/>
  <c r="H339"/>
  <c r="G339"/>
  <c r="S338"/>
  <c r="L338"/>
  <c r="K338"/>
  <c r="H338"/>
  <c r="G338"/>
  <c r="S337"/>
  <c r="L337"/>
  <c r="K337"/>
  <c r="H337"/>
  <c r="G337"/>
  <c r="S336"/>
  <c r="L336"/>
  <c r="K336"/>
  <c r="H336"/>
  <c r="G336"/>
  <c r="S335"/>
  <c r="L335"/>
  <c r="K335"/>
  <c r="H335"/>
  <c r="G335"/>
  <c r="S334"/>
  <c r="L334"/>
  <c r="K334"/>
  <c r="H334"/>
  <c r="G334"/>
  <c r="S333"/>
  <c r="L333"/>
  <c r="K333"/>
  <c r="H333"/>
  <c r="G333"/>
  <c r="S332"/>
  <c r="L332"/>
  <c r="K332"/>
  <c r="H332"/>
  <c r="G332"/>
  <c r="S331"/>
  <c r="L331"/>
  <c r="K331"/>
  <c r="H331"/>
  <c r="G331"/>
  <c r="S330"/>
  <c r="L330"/>
  <c r="K330"/>
  <c r="H330"/>
  <c r="G330"/>
  <c r="S329"/>
  <c r="L329"/>
  <c r="K329"/>
  <c r="H329"/>
  <c r="G329"/>
  <c r="S328"/>
  <c r="L328"/>
  <c r="K328"/>
  <c r="H328"/>
  <c r="G328"/>
  <c r="S327"/>
  <c r="L327"/>
  <c r="K327"/>
  <c r="H327"/>
  <c r="G327"/>
  <c r="S326"/>
  <c r="L326"/>
  <c r="K326"/>
  <c r="H326"/>
  <c r="G326"/>
  <c r="U325"/>
  <c r="T325"/>
  <c r="S325"/>
  <c r="R325"/>
  <c r="Q325"/>
  <c r="P325"/>
  <c r="O325"/>
  <c r="N325"/>
  <c r="M325"/>
  <c r="L325"/>
  <c r="K325"/>
  <c r="J325"/>
  <c r="I325"/>
  <c r="H325"/>
  <c r="G325"/>
  <c r="F325"/>
  <c r="E325"/>
  <c r="D325"/>
  <c r="S324"/>
  <c r="L324"/>
  <c r="K324"/>
  <c r="H324"/>
  <c r="G324"/>
  <c r="S323"/>
  <c r="L323"/>
  <c r="K323"/>
  <c r="H323"/>
  <c r="G323"/>
  <c r="S322"/>
  <c r="L322"/>
  <c r="K322"/>
  <c r="H322"/>
  <c r="G322"/>
  <c r="S321"/>
  <c r="L321"/>
  <c r="K321"/>
  <c r="H321"/>
  <c r="G321"/>
  <c r="S320"/>
  <c r="L320"/>
  <c r="K320"/>
  <c r="H320"/>
  <c r="G320"/>
  <c r="S319"/>
  <c r="L319"/>
  <c r="K319"/>
  <c r="H319"/>
  <c r="G319"/>
  <c r="S318"/>
  <c r="L318"/>
  <c r="K318"/>
  <c r="H318"/>
  <c r="G318"/>
  <c r="S317"/>
  <c r="L317"/>
  <c r="K317"/>
  <c r="H317"/>
  <c r="G317"/>
  <c r="S316"/>
  <c r="L316"/>
  <c r="K316"/>
  <c r="H316"/>
  <c r="G316"/>
  <c r="U315"/>
  <c r="T315"/>
  <c r="S315"/>
  <c r="R315"/>
  <c r="Q315"/>
  <c r="P315"/>
  <c r="O315"/>
  <c r="N315"/>
  <c r="M315"/>
  <c r="L315"/>
  <c r="K315"/>
  <c r="J315"/>
  <c r="I315"/>
  <c r="H315"/>
  <c r="G315"/>
  <c r="F315"/>
  <c r="E315"/>
  <c r="D315"/>
  <c r="S314"/>
  <c r="L314"/>
  <c r="K314"/>
  <c r="H314"/>
  <c r="G314"/>
  <c r="S313"/>
  <c r="L313"/>
  <c r="K313"/>
  <c r="H313"/>
  <c r="G313"/>
  <c r="S312"/>
  <c r="L312"/>
  <c r="K312"/>
  <c r="H312"/>
  <c r="G312"/>
  <c r="S311"/>
  <c r="L311"/>
  <c r="K311"/>
  <c r="H311"/>
  <c r="G311"/>
  <c r="S310"/>
  <c r="L310"/>
  <c r="K310"/>
  <c r="H310"/>
  <c r="G310"/>
  <c r="S309"/>
  <c r="L309"/>
  <c r="K309"/>
  <c r="H309"/>
  <c r="G309"/>
  <c r="U308"/>
  <c r="T308"/>
  <c r="S308"/>
  <c r="R308"/>
  <c r="Q308"/>
  <c r="P308"/>
  <c r="O308"/>
  <c r="N308"/>
  <c r="M308"/>
  <c r="L308"/>
  <c r="K308"/>
  <c r="J308"/>
  <c r="I308"/>
  <c r="H308"/>
  <c r="G308"/>
  <c r="F308"/>
  <c r="E308"/>
  <c r="D308"/>
  <c r="S307"/>
  <c r="L307"/>
  <c r="K307"/>
  <c r="H307"/>
  <c r="G307"/>
  <c r="S306"/>
  <c r="L306"/>
  <c r="K306"/>
  <c r="H306"/>
  <c r="G306"/>
  <c r="S305"/>
  <c r="L305"/>
  <c r="K305"/>
  <c r="H305"/>
  <c r="G305"/>
  <c r="S304"/>
  <c r="L304"/>
  <c r="K304"/>
  <c r="H304"/>
  <c r="G304"/>
  <c r="S303"/>
  <c r="L303"/>
  <c r="K303"/>
  <c r="H303"/>
  <c r="G303"/>
  <c r="S302"/>
  <c r="L302"/>
  <c r="K302"/>
  <c r="H302"/>
  <c r="G302"/>
  <c r="S301"/>
  <c r="L301"/>
  <c r="K301"/>
  <c r="H301"/>
  <c r="G301"/>
  <c r="S300"/>
  <c r="L300"/>
  <c r="K300"/>
  <c r="H300"/>
  <c r="G300"/>
  <c r="S299"/>
  <c r="L299"/>
  <c r="K299"/>
  <c r="H299"/>
  <c r="G299"/>
  <c r="U298"/>
  <c r="T298"/>
  <c r="S298"/>
  <c r="R298"/>
  <c r="Q298"/>
  <c r="P298"/>
  <c r="O298"/>
  <c r="N298"/>
  <c r="M298"/>
  <c r="L298"/>
  <c r="K298"/>
  <c r="J298"/>
  <c r="I298"/>
  <c r="H298"/>
  <c r="G298"/>
  <c r="F298"/>
  <c r="E298"/>
  <c r="D298"/>
  <c r="S297"/>
  <c r="L297"/>
  <c r="K297"/>
  <c r="H297"/>
  <c r="G297"/>
  <c r="S296"/>
  <c r="L296"/>
  <c r="K296"/>
  <c r="H296"/>
  <c r="G296"/>
  <c r="S295"/>
  <c r="L295"/>
  <c r="K295"/>
  <c r="H295"/>
  <c r="G295"/>
  <c r="S294"/>
  <c r="L294"/>
  <c r="K294"/>
  <c r="H294"/>
  <c r="G294"/>
  <c r="S293"/>
  <c r="L293"/>
  <c r="K293"/>
  <c r="H293"/>
  <c r="G293"/>
  <c r="S292"/>
  <c r="L292"/>
  <c r="K292"/>
  <c r="H292"/>
  <c r="G292"/>
  <c r="S291"/>
  <c r="L291"/>
  <c r="K291"/>
  <c r="H291"/>
  <c r="G291"/>
  <c r="S290"/>
  <c r="L290"/>
  <c r="K290"/>
  <c r="H290"/>
  <c r="G290"/>
  <c r="S289"/>
  <c r="L289"/>
  <c r="K289"/>
  <c r="H289"/>
  <c r="G289"/>
  <c r="U288"/>
  <c r="T288"/>
  <c r="S288"/>
  <c r="R288"/>
  <c r="Q288"/>
  <c r="P288"/>
  <c r="O288"/>
  <c r="N288"/>
  <c r="M288"/>
  <c r="L288"/>
  <c r="K288"/>
  <c r="J288"/>
  <c r="I288"/>
  <c r="H288"/>
  <c r="G288"/>
  <c r="F288"/>
  <c r="E288"/>
  <c r="D288"/>
  <c r="S287"/>
  <c r="L287"/>
  <c r="K287"/>
  <c r="H287"/>
  <c r="G287"/>
  <c r="S286"/>
  <c r="L286"/>
  <c r="K286"/>
  <c r="H286"/>
  <c r="G286"/>
  <c r="S285"/>
  <c r="L285"/>
  <c r="K285"/>
  <c r="H285"/>
  <c r="G285"/>
  <c r="S284"/>
  <c r="L284"/>
  <c r="K284"/>
  <c r="H284"/>
  <c r="G284"/>
  <c r="S283"/>
  <c r="L283"/>
  <c r="K283"/>
  <c r="H283"/>
  <c r="G283"/>
  <c r="S282"/>
  <c r="L282"/>
  <c r="K282"/>
  <c r="H282"/>
  <c r="G282"/>
  <c r="S281"/>
  <c r="L281"/>
  <c r="K281"/>
  <c r="H281"/>
  <c r="G281"/>
  <c r="S280"/>
  <c r="L280"/>
  <c r="K280"/>
  <c r="H280"/>
  <c r="G280"/>
  <c r="U279"/>
  <c r="T279"/>
  <c r="S279"/>
  <c r="R279"/>
  <c r="Q279"/>
  <c r="P279"/>
  <c r="O279"/>
  <c r="N279"/>
  <c r="M279"/>
  <c r="L279"/>
  <c r="K279"/>
  <c r="J279"/>
  <c r="I279"/>
  <c r="H279"/>
  <c r="G279"/>
  <c r="F279"/>
  <c r="E279"/>
  <c r="D279"/>
  <c r="S278"/>
  <c r="L278"/>
  <c r="K278"/>
  <c r="H278"/>
  <c r="G278"/>
  <c r="S277"/>
  <c r="L277"/>
  <c r="K277"/>
  <c r="H277"/>
  <c r="G277"/>
  <c r="S276"/>
  <c r="L276"/>
  <c r="K276"/>
  <c r="H276"/>
  <c r="G276"/>
  <c r="S275"/>
  <c r="L275"/>
  <c r="K275"/>
  <c r="H275"/>
  <c r="G275"/>
  <c r="U274"/>
  <c r="T274"/>
  <c r="S274"/>
  <c r="R274"/>
  <c r="Q274"/>
  <c r="P274"/>
  <c r="O274"/>
  <c r="N274"/>
  <c r="M274"/>
  <c r="L274"/>
  <c r="K274"/>
  <c r="J274"/>
  <c r="I274"/>
  <c r="H274"/>
  <c r="G274"/>
  <c r="F274"/>
  <c r="E274"/>
  <c r="D274"/>
  <c r="S273"/>
  <c r="L273"/>
  <c r="K273"/>
  <c r="H273"/>
  <c r="G273"/>
  <c r="S272"/>
  <c r="L272"/>
  <c r="K272"/>
  <c r="H272"/>
  <c r="G272"/>
  <c r="S271"/>
  <c r="L271"/>
  <c r="K271"/>
  <c r="H271"/>
  <c r="G271"/>
  <c r="S270"/>
  <c r="L270"/>
  <c r="K270"/>
  <c r="H270"/>
  <c r="G270"/>
  <c r="S269"/>
  <c r="L269"/>
  <c r="K269"/>
  <c r="H269"/>
  <c r="G269"/>
  <c r="S268"/>
  <c r="L268"/>
  <c r="K268"/>
  <c r="H268"/>
  <c r="G268"/>
  <c r="S267"/>
  <c r="L267"/>
  <c r="K267"/>
  <c r="H267"/>
  <c r="G267"/>
  <c r="S266"/>
  <c r="L266"/>
  <c r="K266"/>
  <c r="H266"/>
  <c r="G266"/>
  <c r="S265"/>
  <c r="L265"/>
  <c r="K265"/>
  <c r="H265"/>
  <c r="G265"/>
  <c r="S264"/>
  <c r="L264"/>
  <c r="K264"/>
  <c r="H264"/>
  <c r="G264"/>
  <c r="S263"/>
  <c r="L263"/>
  <c r="K263"/>
  <c r="H263"/>
  <c r="G263"/>
  <c r="S262"/>
  <c r="L262"/>
  <c r="K262"/>
  <c r="H262"/>
  <c r="G262"/>
  <c r="S261"/>
  <c r="L261"/>
  <c r="K261"/>
  <c r="H261"/>
  <c r="G261"/>
  <c r="S260"/>
  <c r="L260"/>
  <c r="K260"/>
  <c r="H260"/>
  <c r="G260"/>
  <c r="U259"/>
  <c r="T259"/>
  <c r="S259"/>
  <c r="R259"/>
  <c r="Q259"/>
  <c r="P259"/>
  <c r="O259"/>
  <c r="N259"/>
  <c r="M259"/>
  <c r="L259"/>
  <c r="K259"/>
  <c r="J259"/>
  <c r="I259"/>
  <c r="H259"/>
  <c r="G259"/>
  <c r="F259"/>
  <c r="E259"/>
  <c r="D259"/>
  <c r="S258"/>
  <c r="L258"/>
  <c r="K258"/>
  <c r="H258"/>
  <c r="G258"/>
  <c r="S257"/>
  <c r="L257"/>
  <c r="K257"/>
  <c r="H257"/>
  <c r="G257"/>
  <c r="S256"/>
  <c r="L256"/>
  <c r="K256"/>
  <c r="H256"/>
  <c r="G256"/>
  <c r="S255"/>
  <c r="L255"/>
  <c r="K255"/>
  <c r="H255"/>
  <c r="G255"/>
  <c r="S254"/>
  <c r="L254"/>
  <c r="K254"/>
  <c r="H254"/>
  <c r="G254"/>
  <c r="S253"/>
  <c r="L253"/>
  <c r="K253"/>
  <c r="H253"/>
  <c r="G253"/>
  <c r="S252"/>
  <c r="L252"/>
  <c r="K252"/>
  <c r="H252"/>
  <c r="G252"/>
  <c r="S251"/>
  <c r="L251"/>
  <c r="K251"/>
  <c r="H251"/>
  <c r="G251"/>
  <c r="S250"/>
  <c r="L250"/>
  <c r="K250"/>
  <c r="H250"/>
  <c r="G250"/>
  <c r="S249"/>
  <c r="L249"/>
  <c r="K249"/>
  <c r="H249"/>
  <c r="G249"/>
  <c r="S248"/>
  <c r="L248"/>
  <c r="K248"/>
  <c r="H248"/>
  <c r="G248"/>
  <c r="S247"/>
  <c r="L247"/>
  <c r="K247"/>
  <c r="H247"/>
  <c r="G247"/>
  <c r="S246"/>
  <c r="L246"/>
  <c r="K246"/>
  <c r="H246"/>
  <c r="G246"/>
  <c r="S245"/>
  <c r="L245"/>
  <c r="K245"/>
  <c r="H245"/>
  <c r="G245"/>
  <c r="S244"/>
  <c r="L244"/>
  <c r="K244"/>
  <c r="H244"/>
  <c r="G244"/>
  <c r="S243"/>
  <c r="L243"/>
  <c r="K243"/>
  <c r="H243"/>
  <c r="G243"/>
  <c r="S242"/>
  <c r="L242"/>
  <c r="K242"/>
  <c r="H242"/>
  <c r="G242"/>
  <c r="S241"/>
  <c r="L241"/>
  <c r="K241"/>
  <c r="H241"/>
  <c r="G241"/>
  <c r="S240"/>
  <c r="L240"/>
  <c r="K240"/>
  <c r="H240"/>
  <c r="G240"/>
  <c r="S239"/>
  <c r="L239"/>
  <c r="K239"/>
  <c r="H239"/>
  <c r="G239"/>
  <c r="S238"/>
  <c r="L238"/>
  <c r="K238"/>
  <c r="H238"/>
  <c r="G238"/>
  <c r="S237"/>
  <c r="L237"/>
  <c r="K237"/>
  <c r="H237"/>
  <c r="G237"/>
  <c r="U236"/>
  <c r="T236"/>
  <c r="S236"/>
  <c r="R236"/>
  <c r="Q236"/>
  <c r="P236"/>
  <c r="O236"/>
  <c r="N236"/>
  <c r="M236"/>
  <c r="L236"/>
  <c r="K236"/>
  <c r="J236"/>
  <c r="I236"/>
  <c r="H236"/>
  <c r="G236"/>
  <c r="F236"/>
  <c r="E236"/>
  <c r="D236"/>
  <c r="S235"/>
  <c r="L235"/>
  <c r="K235"/>
  <c r="H235"/>
  <c r="G235"/>
  <c r="S234"/>
  <c r="L234"/>
  <c r="H234"/>
  <c r="G234"/>
  <c r="S233"/>
  <c r="L233"/>
  <c r="K233"/>
  <c r="H233"/>
  <c r="G233"/>
  <c r="S232"/>
  <c r="L232"/>
  <c r="K232"/>
  <c r="H232"/>
  <c r="G232"/>
  <c r="S231"/>
  <c r="L231"/>
  <c r="K231"/>
  <c r="H231"/>
  <c r="G231"/>
  <c r="S230"/>
  <c r="L230"/>
  <c r="K230"/>
  <c r="H230"/>
  <c r="G230"/>
  <c r="S229"/>
  <c r="L229"/>
  <c r="K229"/>
  <c r="H229"/>
  <c r="G229"/>
  <c r="S228"/>
  <c r="L228"/>
  <c r="K228"/>
  <c r="H228"/>
  <c r="G228"/>
  <c r="S227"/>
  <c r="L227"/>
  <c r="K227"/>
  <c r="H227"/>
  <c r="G227"/>
  <c r="S226"/>
  <c r="L226"/>
  <c r="K226"/>
  <c r="H226"/>
  <c r="G226"/>
  <c r="S225"/>
  <c r="L225"/>
  <c r="K225"/>
  <c r="H225"/>
  <c r="G225"/>
  <c r="S224"/>
  <c r="L224"/>
  <c r="K224"/>
  <c r="H224"/>
  <c r="G224"/>
  <c r="S223"/>
  <c r="L223"/>
  <c r="K223"/>
  <c r="H223"/>
  <c r="G223"/>
  <c r="S222"/>
  <c r="L222"/>
  <c r="K222"/>
  <c r="H222"/>
  <c r="G222"/>
  <c r="S221"/>
  <c r="L221"/>
  <c r="K221"/>
  <c r="H221"/>
  <c r="G221"/>
  <c r="S220"/>
  <c r="L220"/>
  <c r="K220"/>
  <c r="H220"/>
  <c r="G220"/>
  <c r="S219"/>
  <c r="L219"/>
  <c r="K219"/>
  <c r="H219"/>
  <c r="G219"/>
  <c r="S218"/>
  <c r="L218"/>
  <c r="K218"/>
  <c r="H218"/>
  <c r="G218"/>
  <c r="S217"/>
  <c r="L217"/>
  <c r="K217"/>
  <c r="H217"/>
  <c r="G217"/>
  <c r="S216"/>
  <c r="L216"/>
  <c r="K216"/>
  <c r="H216"/>
  <c r="G216"/>
  <c r="S215"/>
  <c r="L215"/>
  <c r="K215"/>
  <c r="H215"/>
  <c r="G215"/>
  <c r="U214"/>
  <c r="T214"/>
  <c r="S214"/>
  <c r="R214"/>
  <c r="Q214"/>
  <c r="P214"/>
  <c r="O214"/>
  <c r="N214"/>
  <c r="M214"/>
  <c r="L214"/>
  <c r="K214"/>
  <c r="J214"/>
  <c r="I214"/>
  <c r="H214"/>
  <c r="G214"/>
  <c r="F214"/>
  <c r="E214"/>
  <c r="D214"/>
  <c r="S213"/>
  <c r="L213"/>
  <c r="K213"/>
  <c r="H213"/>
  <c r="G213"/>
  <c r="S212"/>
  <c r="L212"/>
  <c r="K212"/>
  <c r="H212"/>
  <c r="G212"/>
  <c r="S211"/>
  <c r="L211"/>
  <c r="K211"/>
  <c r="H211"/>
  <c r="G211"/>
  <c r="S210"/>
  <c r="L210"/>
  <c r="K210"/>
  <c r="H210"/>
  <c r="G210"/>
  <c r="S209"/>
  <c r="L209"/>
  <c r="K209"/>
  <c r="H209"/>
  <c r="G209"/>
  <c r="S208"/>
  <c r="L208"/>
  <c r="K208"/>
  <c r="H208"/>
  <c r="G208"/>
  <c r="S207"/>
  <c r="L207"/>
  <c r="K207"/>
  <c r="H207"/>
  <c r="G207"/>
  <c r="S206"/>
  <c r="L206"/>
  <c r="K206"/>
  <c r="H206"/>
  <c r="G206"/>
  <c r="S205"/>
  <c r="L205"/>
  <c r="K205"/>
  <c r="H205"/>
  <c r="G205"/>
  <c r="S204"/>
  <c r="L204"/>
  <c r="K204"/>
  <c r="H204"/>
  <c r="G204"/>
  <c r="S203"/>
  <c r="L203"/>
  <c r="K203"/>
  <c r="H203"/>
  <c r="G203"/>
  <c r="S202"/>
  <c r="L202"/>
  <c r="K202"/>
  <c r="H202"/>
  <c r="G202"/>
  <c r="S201"/>
  <c r="L201"/>
  <c r="K201"/>
  <c r="H201"/>
  <c r="G201"/>
  <c r="S200"/>
  <c r="L200"/>
  <c r="K200"/>
  <c r="H200"/>
  <c r="G200"/>
  <c r="S199"/>
  <c r="L199"/>
  <c r="K199"/>
  <c r="H199"/>
  <c r="G199"/>
  <c r="S198"/>
  <c r="L198"/>
  <c r="K198"/>
  <c r="H198"/>
  <c r="G198"/>
  <c r="S197"/>
  <c r="L197"/>
  <c r="K197"/>
  <c r="H197"/>
  <c r="G197"/>
  <c r="S196"/>
  <c r="L196"/>
  <c r="K196"/>
  <c r="H196"/>
  <c r="G196"/>
  <c r="S195"/>
  <c r="L195"/>
  <c r="K195"/>
  <c r="H195"/>
  <c r="G195"/>
  <c r="S194"/>
  <c r="L194"/>
  <c r="K194"/>
  <c r="H194"/>
  <c r="G194"/>
  <c r="S193"/>
  <c r="L193"/>
  <c r="K193"/>
  <c r="H193"/>
  <c r="G193"/>
  <c r="S192"/>
  <c r="L192"/>
  <c r="K192"/>
  <c r="H192"/>
  <c r="G192"/>
  <c r="S191"/>
  <c r="L191"/>
  <c r="K191"/>
  <c r="H191"/>
  <c r="G191"/>
  <c r="U190"/>
  <c r="T190"/>
  <c r="S190"/>
  <c r="R190"/>
  <c r="Q190"/>
  <c r="P190"/>
  <c r="O190"/>
  <c r="N190"/>
  <c r="M190"/>
  <c r="L190"/>
  <c r="K190"/>
  <c r="J190"/>
  <c r="I190"/>
  <c r="H190"/>
  <c r="G190"/>
  <c r="F190"/>
  <c r="E190"/>
  <c r="D190"/>
  <c r="S189"/>
  <c r="L189"/>
  <c r="K189"/>
  <c r="H189"/>
  <c r="G189"/>
  <c r="S188"/>
  <c r="L188"/>
  <c r="K188"/>
  <c r="H188"/>
  <c r="G188"/>
  <c r="S187"/>
  <c r="L187"/>
  <c r="K187"/>
  <c r="H187"/>
  <c r="G187"/>
  <c r="S186"/>
  <c r="L186"/>
  <c r="K186"/>
  <c r="H186"/>
  <c r="G186"/>
  <c r="S185"/>
  <c r="L185"/>
  <c r="K185"/>
  <c r="H185"/>
  <c r="G185"/>
  <c r="S184"/>
  <c r="L184"/>
  <c r="K184"/>
  <c r="H184"/>
  <c r="G184"/>
  <c r="S183"/>
  <c r="L183"/>
  <c r="K183"/>
  <c r="H183"/>
  <c r="G183"/>
  <c r="S182"/>
  <c r="L182"/>
  <c r="K182"/>
  <c r="H182"/>
  <c r="G182"/>
  <c r="S181"/>
  <c r="L181"/>
  <c r="K181"/>
  <c r="H181"/>
  <c r="G181"/>
  <c r="S180"/>
  <c r="L180"/>
  <c r="K180"/>
  <c r="H180"/>
  <c r="G180"/>
  <c r="U179"/>
  <c r="T179"/>
  <c r="S179"/>
  <c r="R179"/>
  <c r="Q179"/>
  <c r="P179"/>
  <c r="O179"/>
  <c r="N179"/>
  <c r="M179"/>
  <c r="L179"/>
  <c r="K179"/>
  <c r="J179"/>
  <c r="I179"/>
  <c r="H179"/>
  <c r="G179"/>
  <c r="F179"/>
  <c r="E179"/>
  <c r="D179"/>
  <c r="S178"/>
  <c r="L178"/>
  <c r="K178"/>
  <c r="H178"/>
  <c r="G178"/>
  <c r="S177"/>
  <c r="L177"/>
  <c r="K177"/>
  <c r="H177"/>
  <c r="G177"/>
  <c r="S176"/>
  <c r="L176"/>
  <c r="K176"/>
  <c r="H176"/>
  <c r="G176"/>
  <c r="S175"/>
  <c r="L175"/>
  <c r="K175"/>
  <c r="H175"/>
  <c r="G175"/>
  <c r="S174"/>
  <c r="L174"/>
  <c r="K174"/>
  <c r="H174"/>
  <c r="G174"/>
  <c r="S173"/>
  <c r="L173"/>
  <c r="K173"/>
  <c r="H173"/>
  <c r="G173"/>
  <c r="S172"/>
  <c r="L172"/>
  <c r="K172"/>
  <c r="H172"/>
  <c r="G172"/>
  <c r="S171"/>
  <c r="L171"/>
  <c r="K171"/>
  <c r="H171"/>
  <c r="G171"/>
  <c r="S170"/>
  <c r="L170"/>
  <c r="K170"/>
  <c r="H170"/>
  <c r="G170"/>
  <c r="S169"/>
  <c r="L169"/>
  <c r="K169"/>
  <c r="H169"/>
  <c r="G169"/>
  <c r="S168"/>
  <c r="L168"/>
  <c r="K168"/>
  <c r="H168"/>
  <c r="G168"/>
  <c r="S167"/>
  <c r="L167"/>
  <c r="K167"/>
  <c r="H167"/>
  <c r="G167"/>
  <c r="S166"/>
  <c r="L166"/>
  <c r="K166"/>
  <c r="H166"/>
  <c r="G166"/>
  <c r="S165"/>
  <c r="L165"/>
  <c r="K165"/>
  <c r="H165"/>
  <c r="G165"/>
  <c r="S164"/>
  <c r="L164"/>
  <c r="K164"/>
  <c r="H164"/>
  <c r="G164"/>
  <c r="S163"/>
  <c r="L163"/>
  <c r="K163"/>
  <c r="H163"/>
  <c r="G163"/>
  <c r="S162"/>
  <c r="L162"/>
  <c r="K162"/>
  <c r="H162"/>
  <c r="G162"/>
  <c r="S161"/>
  <c r="L161"/>
  <c r="K161"/>
  <c r="H161"/>
  <c r="G161"/>
  <c r="S160"/>
  <c r="L160"/>
  <c r="K160"/>
  <c r="H160"/>
  <c r="G160"/>
  <c r="S159"/>
  <c r="L159"/>
  <c r="K159"/>
  <c r="H159"/>
  <c r="G159"/>
  <c r="S158"/>
  <c r="L158"/>
  <c r="K158"/>
  <c r="H158"/>
  <c r="G158"/>
  <c r="S157"/>
  <c r="L157"/>
  <c r="K157"/>
  <c r="H157"/>
  <c r="G157"/>
  <c r="S156"/>
  <c r="L156"/>
  <c r="K156"/>
  <c r="H156"/>
  <c r="G156"/>
  <c r="S155"/>
  <c r="L155"/>
  <c r="K155"/>
  <c r="H155"/>
  <c r="G155"/>
  <c r="S154"/>
  <c r="L154"/>
  <c r="K154"/>
  <c r="H154"/>
  <c r="G154"/>
  <c r="S153"/>
  <c r="L153"/>
  <c r="K153"/>
  <c r="H153"/>
  <c r="G153"/>
  <c r="S152"/>
  <c r="L152"/>
  <c r="K152"/>
  <c r="H152"/>
  <c r="G152"/>
  <c r="U151"/>
  <c r="T151"/>
  <c r="S151"/>
  <c r="R151"/>
  <c r="Q151"/>
  <c r="P151"/>
  <c r="O151"/>
  <c r="N151"/>
  <c r="M151"/>
  <c r="L151"/>
  <c r="K151"/>
  <c r="J151"/>
  <c r="I151"/>
  <c r="H151"/>
  <c r="G151"/>
  <c r="F151"/>
  <c r="E151"/>
  <c r="D151"/>
  <c r="S150"/>
  <c r="L150"/>
  <c r="K150"/>
  <c r="H150"/>
  <c r="G150"/>
  <c r="S149"/>
  <c r="L149"/>
  <c r="K149"/>
  <c r="H149"/>
  <c r="G149"/>
  <c r="S148"/>
  <c r="L148"/>
  <c r="K148"/>
  <c r="H148"/>
  <c r="G148"/>
  <c r="S147"/>
  <c r="L147"/>
  <c r="K147"/>
  <c r="H147"/>
  <c r="G147"/>
  <c r="S146"/>
  <c r="L146"/>
  <c r="K146"/>
  <c r="H146"/>
  <c r="G146"/>
  <c r="S145"/>
  <c r="L145"/>
  <c r="K145"/>
  <c r="H145"/>
  <c r="G145"/>
  <c r="S144"/>
  <c r="L144"/>
  <c r="K144"/>
  <c r="H144"/>
  <c r="G144"/>
  <c r="S143"/>
  <c r="L143"/>
  <c r="K143"/>
  <c r="H143"/>
  <c r="G143"/>
  <c r="S142"/>
  <c r="L142"/>
  <c r="K142"/>
  <c r="H142"/>
  <c r="G142"/>
  <c r="S141"/>
  <c r="L141"/>
  <c r="K141"/>
  <c r="H141"/>
  <c r="G141"/>
  <c r="S140"/>
  <c r="L140"/>
  <c r="K140"/>
  <c r="H140"/>
  <c r="G140"/>
  <c r="S139"/>
  <c r="L139"/>
  <c r="K139"/>
  <c r="H139"/>
  <c r="G139"/>
  <c r="S138"/>
  <c r="L138"/>
  <c r="K138"/>
  <c r="H138"/>
  <c r="G138"/>
  <c r="S137"/>
  <c r="L137"/>
  <c r="K137"/>
  <c r="H137"/>
  <c r="G137"/>
  <c r="S136"/>
  <c r="L136"/>
  <c r="K136"/>
  <c r="H136"/>
  <c r="G136"/>
  <c r="S135"/>
  <c r="L135"/>
  <c r="K135"/>
  <c r="H135"/>
  <c r="G135"/>
  <c r="S134"/>
  <c r="L134"/>
  <c r="K134"/>
  <c r="H134"/>
  <c r="G134"/>
  <c r="S133"/>
  <c r="L133"/>
  <c r="K133"/>
  <c r="H133"/>
  <c r="G133"/>
  <c r="U132"/>
  <c r="T132"/>
  <c r="S132"/>
  <c r="R132"/>
  <c r="Q132"/>
  <c r="P132"/>
  <c r="O132"/>
  <c r="N132"/>
  <c r="M132"/>
  <c r="L132"/>
  <c r="K132"/>
  <c r="J132"/>
  <c r="I132"/>
  <c r="H132"/>
  <c r="G132"/>
  <c r="F132"/>
  <c r="E132"/>
  <c r="D132"/>
  <c r="S131"/>
  <c r="L131"/>
  <c r="K131"/>
  <c r="H131"/>
  <c r="G131"/>
  <c r="S130"/>
  <c r="L130"/>
  <c r="K130"/>
  <c r="H130"/>
  <c r="G130"/>
  <c r="S129"/>
  <c r="L129"/>
  <c r="K129"/>
  <c r="H129"/>
  <c r="G129"/>
  <c r="S128"/>
  <c r="L128"/>
  <c r="K128"/>
  <c r="H128"/>
  <c r="G128"/>
  <c r="S127"/>
  <c r="L127"/>
  <c r="K127"/>
  <c r="H127"/>
  <c r="G127"/>
  <c r="S126"/>
  <c r="L126"/>
  <c r="K126"/>
  <c r="H126"/>
  <c r="G126"/>
  <c r="S125"/>
  <c r="L125"/>
  <c r="K125"/>
  <c r="H125"/>
  <c r="G125"/>
  <c r="S124"/>
  <c r="L124"/>
  <c r="K124"/>
  <c r="H124"/>
  <c r="G124"/>
  <c r="S123"/>
  <c r="L123"/>
  <c r="K123"/>
  <c r="H123"/>
  <c r="G123"/>
  <c r="S122"/>
  <c r="L122"/>
  <c r="K122"/>
  <c r="H122"/>
  <c r="G122"/>
  <c r="S121"/>
  <c r="L121"/>
  <c r="K121"/>
  <c r="H121"/>
  <c r="G121"/>
  <c r="S120"/>
  <c r="L120"/>
  <c r="K120"/>
  <c r="H120"/>
  <c r="G120"/>
  <c r="S119"/>
  <c r="L119"/>
  <c r="K119"/>
  <c r="H119"/>
  <c r="G119"/>
  <c r="S118"/>
  <c r="L118"/>
  <c r="K118"/>
  <c r="H118"/>
  <c r="G118"/>
  <c r="S117"/>
  <c r="L117"/>
  <c r="K117"/>
  <c r="H117"/>
  <c r="G117"/>
  <c r="S116"/>
  <c r="L116"/>
  <c r="K116"/>
  <c r="H116"/>
  <c r="G116"/>
  <c r="S115"/>
  <c r="L115"/>
  <c r="K115"/>
  <c r="H115"/>
  <c r="G115"/>
  <c r="S114"/>
  <c r="L114"/>
  <c r="K114"/>
  <c r="H114"/>
  <c r="G114"/>
  <c r="S113"/>
  <c r="L113"/>
  <c r="K113"/>
  <c r="H113"/>
  <c r="G113"/>
  <c r="S112"/>
  <c r="L112"/>
  <c r="K112"/>
  <c r="H112"/>
  <c r="G112"/>
  <c r="U111"/>
  <c r="T111"/>
  <c r="S111"/>
  <c r="R111"/>
  <c r="Q111"/>
  <c r="P111"/>
  <c r="O111"/>
  <c r="N111"/>
  <c r="M111"/>
  <c r="L111"/>
  <c r="K111"/>
  <c r="J111"/>
  <c r="I111"/>
  <c r="H111"/>
  <c r="G111"/>
  <c r="F111"/>
  <c r="E111"/>
  <c r="D111"/>
  <c r="S110"/>
  <c r="L110"/>
  <c r="K110"/>
  <c r="H110"/>
  <c r="G110"/>
  <c r="S109"/>
  <c r="L109"/>
  <c r="K109"/>
  <c r="H109"/>
  <c r="G109"/>
  <c r="S108"/>
  <c r="L108"/>
  <c r="K108"/>
  <c r="H108"/>
  <c r="G108"/>
  <c r="S107"/>
  <c r="L107"/>
  <c r="K107"/>
  <c r="H107"/>
  <c r="G107"/>
  <c r="S106"/>
  <c r="L106"/>
  <c r="K106"/>
  <c r="H106"/>
  <c r="G106"/>
  <c r="S105"/>
  <c r="L105"/>
  <c r="K105"/>
  <c r="H105"/>
  <c r="G105"/>
  <c r="S104"/>
  <c r="L104"/>
  <c r="K104"/>
  <c r="H104"/>
  <c r="G104"/>
  <c r="S103"/>
  <c r="L103"/>
  <c r="K103"/>
  <c r="H103"/>
  <c r="G103"/>
  <c r="S102"/>
  <c r="L102"/>
  <c r="K102"/>
  <c r="H102"/>
  <c r="G102"/>
  <c r="U101"/>
  <c r="T101"/>
  <c r="S101"/>
  <c r="R101"/>
  <c r="Q101"/>
  <c r="P101"/>
  <c r="O101"/>
  <c r="N101"/>
  <c r="M101"/>
  <c r="L101"/>
  <c r="K101"/>
  <c r="J101"/>
  <c r="I101"/>
  <c r="H101"/>
  <c r="G101"/>
  <c r="F101"/>
  <c r="E101"/>
  <c r="D101"/>
  <c r="S100"/>
  <c r="L100"/>
  <c r="K100"/>
  <c r="H100"/>
  <c r="G100"/>
  <c r="S99"/>
  <c r="L99"/>
  <c r="K99"/>
  <c r="H99"/>
  <c r="G99"/>
  <c r="S98"/>
  <c r="L98"/>
  <c r="K98"/>
  <c r="H98"/>
  <c r="G98"/>
  <c r="S97"/>
  <c r="L97"/>
  <c r="K97"/>
  <c r="H97"/>
  <c r="G97"/>
  <c r="S96"/>
  <c r="L96"/>
  <c r="K96"/>
  <c r="H96"/>
  <c r="G96"/>
  <c r="S95"/>
  <c r="L95"/>
  <c r="K95"/>
  <c r="H95"/>
  <c r="G95"/>
  <c r="S94"/>
  <c r="L94"/>
  <c r="K94"/>
  <c r="H94"/>
  <c r="G94"/>
  <c r="S93"/>
  <c r="L93"/>
  <c r="K93"/>
  <c r="H93"/>
  <c r="G93"/>
  <c r="S92"/>
  <c r="L92"/>
  <c r="K92"/>
  <c r="H92"/>
  <c r="G92"/>
  <c r="S91"/>
  <c r="L91"/>
  <c r="K91"/>
  <c r="H91"/>
  <c r="G91"/>
  <c r="S90"/>
  <c r="L90"/>
  <c r="K90"/>
  <c r="H90"/>
  <c r="G90"/>
  <c r="U89"/>
  <c r="T89"/>
  <c r="S89"/>
  <c r="R89"/>
  <c r="Q89"/>
  <c r="P89"/>
  <c r="O89"/>
  <c r="N89"/>
  <c r="M89"/>
  <c r="L89"/>
  <c r="K89"/>
  <c r="J89"/>
  <c r="I89"/>
  <c r="H89"/>
  <c r="G89"/>
  <c r="F89"/>
  <c r="E89"/>
  <c r="D89"/>
  <c r="S88"/>
  <c r="L88"/>
  <c r="K88"/>
  <c r="H88"/>
  <c r="G88"/>
  <c r="S87"/>
  <c r="L87"/>
  <c r="K87"/>
  <c r="H87"/>
  <c r="G87"/>
  <c r="S86"/>
  <c r="L86"/>
  <c r="K86"/>
  <c r="H86"/>
  <c r="G86"/>
  <c r="S85"/>
  <c r="L85"/>
  <c r="K85"/>
  <c r="H85"/>
  <c r="G85"/>
  <c r="S84"/>
  <c r="L84"/>
  <c r="K84"/>
  <c r="H84"/>
  <c r="G84"/>
  <c r="S83"/>
  <c r="L83"/>
  <c r="K83"/>
  <c r="H83"/>
  <c r="G83"/>
  <c r="S82"/>
  <c r="L82"/>
  <c r="K82"/>
  <c r="H82"/>
  <c r="G82"/>
  <c r="S81"/>
  <c r="L81"/>
  <c r="K81"/>
  <c r="H81"/>
  <c r="G81"/>
  <c r="S80"/>
  <c r="L80"/>
  <c r="K80"/>
  <c r="H80"/>
  <c r="G80"/>
  <c r="S79"/>
  <c r="L79"/>
  <c r="K79"/>
  <c r="H79"/>
  <c r="G79"/>
  <c r="S78"/>
  <c r="L78"/>
  <c r="K78"/>
  <c r="H78"/>
  <c r="G78"/>
  <c r="S77"/>
  <c r="L77"/>
  <c r="K77"/>
  <c r="H77"/>
  <c r="G77"/>
  <c r="S76"/>
  <c r="L76"/>
  <c r="K76"/>
  <c r="H76"/>
  <c r="G76"/>
  <c r="S75"/>
  <c r="L75"/>
  <c r="K75"/>
  <c r="H75"/>
  <c r="G75"/>
  <c r="S74"/>
  <c r="L74"/>
  <c r="K74"/>
  <c r="H74"/>
  <c r="G74"/>
  <c r="S73"/>
  <c r="L73"/>
  <c r="K73"/>
  <c r="H73"/>
  <c r="G73"/>
  <c r="S72"/>
  <c r="L72"/>
  <c r="K72"/>
  <c r="H72"/>
  <c r="G72"/>
  <c r="S71"/>
  <c r="L71"/>
  <c r="K71"/>
  <c r="H71"/>
  <c r="G71"/>
  <c r="U70"/>
  <c r="T70"/>
  <c r="S70"/>
  <c r="R70"/>
  <c r="Q70"/>
  <c r="P70"/>
  <c r="O70"/>
  <c r="N70"/>
  <c r="M70"/>
  <c r="L70"/>
  <c r="K70"/>
  <c r="J70"/>
  <c r="I70"/>
  <c r="H70"/>
  <c r="G70"/>
  <c r="F70"/>
  <c r="E70"/>
  <c r="D70"/>
  <c r="S69"/>
  <c r="L69"/>
  <c r="K69"/>
  <c r="H69"/>
  <c r="G69"/>
  <c r="S68"/>
  <c r="L68"/>
  <c r="K68"/>
  <c r="H68"/>
  <c r="G68"/>
  <c r="S67"/>
  <c r="L67"/>
  <c r="K67"/>
  <c r="H67"/>
  <c r="G67"/>
  <c r="S66"/>
  <c r="L66"/>
  <c r="K66"/>
  <c r="H66"/>
  <c r="G66"/>
  <c r="S65"/>
  <c r="L65"/>
  <c r="K65"/>
  <c r="H65"/>
  <c r="G65"/>
  <c r="S64"/>
  <c r="L64"/>
  <c r="K64"/>
  <c r="H64"/>
  <c r="G64"/>
  <c r="S63"/>
  <c r="L63"/>
  <c r="K63"/>
  <c r="H63"/>
  <c r="G63"/>
  <c r="S62"/>
  <c r="L62"/>
  <c r="K62"/>
  <c r="H62"/>
  <c r="G62"/>
  <c r="S61"/>
  <c r="L61"/>
  <c r="K61"/>
  <c r="H61"/>
  <c r="G61"/>
  <c r="S60"/>
  <c r="L60"/>
  <c r="K60"/>
  <c r="H60"/>
  <c r="G60"/>
  <c r="S59"/>
  <c r="L59"/>
  <c r="K59"/>
  <c r="H59"/>
  <c r="G59"/>
  <c r="S58"/>
  <c r="L58"/>
  <c r="K58"/>
  <c r="H58"/>
  <c r="G58"/>
  <c r="S57"/>
  <c r="L57"/>
  <c r="K57"/>
  <c r="H57"/>
  <c r="G57"/>
  <c r="S56"/>
  <c r="L56"/>
  <c r="K56"/>
  <c r="H56"/>
  <c r="G56"/>
  <c r="S55"/>
  <c r="L55"/>
  <c r="K55"/>
  <c r="H55"/>
  <c r="G55"/>
  <c r="S54"/>
  <c r="L54"/>
  <c r="K54"/>
  <c r="H54"/>
  <c r="G54"/>
  <c r="S53"/>
  <c r="L53"/>
  <c r="K53"/>
  <c r="H53"/>
  <c r="G53"/>
  <c r="S52"/>
  <c r="L52"/>
  <c r="K52"/>
  <c r="H52"/>
  <c r="G52"/>
  <c r="U51"/>
  <c r="T51"/>
  <c r="S51"/>
  <c r="R51"/>
  <c r="Q51"/>
  <c r="P51"/>
  <c r="O51"/>
  <c r="N51"/>
  <c r="M51"/>
  <c r="L51"/>
  <c r="K51"/>
  <c r="J51"/>
  <c r="I51"/>
  <c r="H51"/>
  <c r="G51"/>
  <c r="F51"/>
  <c r="E51"/>
  <c r="D51"/>
  <c r="S50"/>
  <c r="L50"/>
  <c r="K50"/>
  <c r="H50"/>
  <c r="G50"/>
  <c r="S49"/>
  <c r="L49"/>
  <c r="K49"/>
  <c r="H49"/>
  <c r="G49"/>
  <c r="S48"/>
  <c r="L48"/>
  <c r="K48"/>
  <c r="H48"/>
  <c r="G48"/>
  <c r="S47"/>
  <c r="L47"/>
  <c r="K47"/>
  <c r="H47"/>
  <c r="G47"/>
  <c r="S46"/>
  <c r="L46"/>
  <c r="K46"/>
  <c r="H46"/>
  <c r="G46"/>
  <c r="S45"/>
  <c r="L45"/>
  <c r="K45"/>
  <c r="H45"/>
  <c r="G45"/>
  <c r="S44"/>
  <c r="L44"/>
  <c r="K44"/>
  <c r="H44"/>
  <c r="G44"/>
  <c r="S43"/>
  <c r="L43"/>
  <c r="K43"/>
  <c r="H43"/>
  <c r="G43"/>
  <c r="S42"/>
  <c r="L42"/>
  <c r="K42"/>
  <c r="H42"/>
  <c r="G42"/>
  <c r="S41"/>
  <c r="L41"/>
  <c r="K41"/>
  <c r="H41"/>
  <c r="G41"/>
  <c r="U40"/>
  <c r="T40"/>
  <c r="S40"/>
  <c r="R40"/>
  <c r="Q40"/>
  <c r="P40"/>
  <c r="O40"/>
  <c r="N40"/>
  <c r="M40"/>
  <c r="L40"/>
  <c r="K40"/>
  <c r="J40"/>
  <c r="I40"/>
  <c r="H40"/>
  <c r="G40"/>
  <c r="F40"/>
  <c r="E40"/>
  <c r="D40"/>
  <c r="S39"/>
  <c r="L39"/>
  <c r="K39"/>
  <c r="H39"/>
  <c r="G39"/>
  <c r="S38"/>
  <c r="L38"/>
  <c r="K38"/>
  <c r="H38"/>
  <c r="G38"/>
  <c r="S37"/>
  <c r="L37"/>
  <c r="K37"/>
  <c r="H37"/>
  <c r="G37"/>
  <c r="S36"/>
  <c r="L36"/>
  <c r="K36"/>
  <c r="H36"/>
  <c r="G36"/>
  <c r="S35"/>
  <c r="L35"/>
  <c r="K35"/>
  <c r="H35"/>
  <c r="G35"/>
  <c r="S34"/>
  <c r="L34"/>
  <c r="K34"/>
  <c r="H34"/>
  <c r="G34"/>
  <c r="S33"/>
  <c r="L33"/>
  <c r="K33"/>
  <c r="H33"/>
  <c r="G33"/>
  <c r="S32"/>
  <c r="L32"/>
  <c r="K32"/>
  <c r="H32"/>
  <c r="G32"/>
  <c r="S31"/>
  <c r="L31"/>
  <c r="K31"/>
  <c r="H31"/>
  <c r="G31"/>
  <c r="S30"/>
  <c r="L30"/>
  <c r="K30"/>
  <c r="H30"/>
  <c r="G30"/>
  <c r="S29"/>
  <c r="L29"/>
  <c r="K29"/>
  <c r="H29"/>
  <c r="G29"/>
  <c r="S28"/>
  <c r="L28"/>
  <c r="K28"/>
  <c r="H28"/>
  <c r="G28"/>
  <c r="S27"/>
  <c r="L27"/>
  <c r="K27"/>
  <c r="H27"/>
  <c r="G27"/>
  <c r="S26"/>
  <c r="L26"/>
  <c r="K26"/>
  <c r="H26"/>
  <c r="G26"/>
  <c r="S25"/>
  <c r="L25"/>
  <c r="K25"/>
  <c r="H25"/>
  <c r="G25"/>
  <c r="S24"/>
  <c r="L24"/>
  <c r="K24"/>
  <c r="H24"/>
  <c r="G24"/>
  <c r="S23"/>
  <c r="L23"/>
  <c r="K23"/>
  <c r="H23"/>
  <c r="G23"/>
  <c r="S22"/>
  <c r="L22"/>
  <c r="K22"/>
  <c r="H22"/>
  <c r="G22"/>
  <c r="S21"/>
  <c r="L21"/>
  <c r="K21"/>
  <c r="H21"/>
  <c r="G21"/>
  <c r="S20"/>
  <c r="L20"/>
  <c r="K20"/>
  <c r="H20"/>
  <c r="G20"/>
  <c r="S19"/>
  <c r="L19"/>
  <c r="K19"/>
  <c r="H19"/>
  <c r="G19"/>
  <c r="S18"/>
  <c r="L18"/>
  <c r="K18"/>
  <c r="H18"/>
  <c r="G18"/>
  <c r="S17"/>
  <c r="L17"/>
  <c r="K17"/>
  <c r="H17"/>
  <c r="G17"/>
  <c r="S16"/>
  <c r="L16"/>
  <c r="K16"/>
  <c r="H16"/>
  <c r="G16"/>
  <c r="S15"/>
  <c r="L15"/>
  <c r="K15"/>
  <c r="H15"/>
  <c r="G15"/>
  <c r="S14"/>
  <c r="L14"/>
  <c r="K14"/>
  <c r="H14"/>
  <c r="G14"/>
  <c r="S13"/>
  <c r="L13"/>
  <c r="K13"/>
  <c r="H13"/>
  <c r="G13"/>
  <c r="S12"/>
  <c r="L12"/>
  <c r="K12"/>
  <c r="H12"/>
  <c r="G12"/>
  <c r="S11"/>
  <c r="L11"/>
  <c r="K11"/>
  <c r="H11"/>
  <c r="G11"/>
  <c r="S10"/>
  <c r="L10"/>
  <c r="K10"/>
  <c r="H10"/>
  <c r="G10"/>
  <c r="S9"/>
  <c r="L9"/>
  <c r="K9"/>
  <c r="H9"/>
  <c r="G9"/>
  <c r="U8"/>
  <c r="T8"/>
  <c r="S8"/>
  <c r="R8"/>
  <c r="Q8"/>
  <c r="P8"/>
  <c r="O8"/>
  <c r="N8"/>
  <c r="M8"/>
  <c r="L8"/>
  <c r="K8"/>
  <c r="J8"/>
  <c r="I8"/>
  <c r="H8"/>
  <c r="G8"/>
  <c r="F8"/>
  <c r="E8"/>
  <c r="D8"/>
  <c r="V6"/>
  <c r="U6"/>
  <c r="T6"/>
  <c r="S6"/>
  <c r="R6"/>
  <c r="Q6"/>
  <c r="P6"/>
  <c r="O6"/>
  <c r="N6"/>
  <c r="M6"/>
  <c r="L6"/>
  <c r="K6"/>
  <c r="J6"/>
  <c r="I6"/>
  <c r="H6"/>
  <c r="G6"/>
  <c r="F6"/>
  <c r="E6"/>
  <c r="D6"/>
  <c r="I5" i="11"/>
  <c r="H5"/>
  <c r="K32" i="12"/>
  <c r="I32"/>
  <c r="E32"/>
  <c r="D32"/>
  <c r="K31"/>
  <c r="I31"/>
  <c r="E31"/>
  <c r="D31"/>
  <c r="K30"/>
  <c r="I30"/>
  <c r="E30"/>
  <c r="D30"/>
  <c r="K29"/>
  <c r="I29"/>
  <c r="E29"/>
  <c r="D29"/>
  <c r="K28"/>
  <c r="I28"/>
  <c r="E28"/>
  <c r="D28"/>
  <c r="K27"/>
  <c r="I27"/>
  <c r="E27"/>
  <c r="D27"/>
  <c r="K26"/>
  <c r="I26"/>
  <c r="E26"/>
  <c r="D26"/>
  <c r="K25"/>
  <c r="I25"/>
  <c r="E25"/>
  <c r="D25"/>
  <c r="K24"/>
  <c r="I24"/>
  <c r="E24"/>
  <c r="D24"/>
  <c r="K23"/>
  <c r="I23"/>
  <c r="E23"/>
  <c r="D23"/>
  <c r="K22"/>
  <c r="I22"/>
  <c r="E22"/>
  <c r="D22"/>
  <c r="K21"/>
  <c r="I21"/>
  <c r="E21"/>
  <c r="D21"/>
  <c r="K20"/>
  <c r="I20"/>
  <c r="E20"/>
  <c r="D20"/>
  <c r="K19"/>
  <c r="I19"/>
  <c r="E19"/>
  <c r="D19"/>
  <c r="K18"/>
  <c r="I18"/>
  <c r="E18"/>
  <c r="D18"/>
  <c r="K17"/>
  <c r="I17"/>
  <c r="E17"/>
  <c r="D17"/>
  <c r="K16"/>
  <c r="I16"/>
  <c r="E16"/>
  <c r="D16"/>
  <c r="K15"/>
  <c r="I15"/>
  <c r="E15"/>
  <c r="D15"/>
  <c r="K14"/>
  <c r="I14"/>
  <c r="E14"/>
  <c r="D14"/>
  <c r="K13"/>
  <c r="I13"/>
  <c r="E13"/>
  <c r="D13"/>
  <c r="K12"/>
  <c r="I12"/>
  <c r="E12"/>
  <c r="D12"/>
  <c r="K11"/>
  <c r="I11"/>
  <c r="E11"/>
  <c r="D11"/>
  <c r="K10"/>
  <c r="I10"/>
  <c r="E10"/>
  <c r="D10"/>
  <c r="K9"/>
  <c r="I9"/>
  <c r="E9"/>
  <c r="D9"/>
  <c r="K8"/>
  <c r="I8"/>
  <c r="E8"/>
  <c r="D8"/>
  <c r="L7"/>
  <c r="K7"/>
  <c r="J7"/>
  <c r="I7"/>
  <c r="H7"/>
  <c r="F7"/>
  <c r="E7"/>
  <c r="D7"/>
  <c r="C7"/>
  <c r="J128" i="9"/>
  <c r="I128"/>
  <c r="J127"/>
  <c r="I127"/>
  <c r="L126"/>
  <c r="K126"/>
  <c r="J126"/>
  <c r="I126"/>
  <c r="G126"/>
  <c r="J125"/>
  <c r="I125"/>
  <c r="L124"/>
  <c r="K124"/>
  <c r="J124"/>
  <c r="I124"/>
  <c r="G124"/>
  <c r="J123"/>
  <c r="I123"/>
  <c r="J122"/>
  <c r="I122"/>
  <c r="J121"/>
  <c r="I121"/>
  <c r="J120"/>
  <c r="I120"/>
  <c r="L119"/>
  <c r="K119"/>
  <c r="J119"/>
  <c r="I119"/>
  <c r="G119"/>
  <c r="J118"/>
  <c r="I118"/>
  <c r="J117"/>
  <c r="I117"/>
  <c r="J116"/>
  <c r="I116"/>
  <c r="J115"/>
  <c r="I115"/>
  <c r="J114"/>
  <c r="I114"/>
  <c r="J113"/>
  <c r="I113"/>
  <c r="J112"/>
  <c r="I112"/>
  <c r="J111"/>
  <c r="I111"/>
  <c r="J110"/>
  <c r="I110"/>
  <c r="J109"/>
  <c r="I109"/>
  <c r="J108"/>
  <c r="I108"/>
  <c r="J107"/>
  <c r="I107"/>
  <c r="J106"/>
  <c r="I106"/>
  <c r="J105"/>
  <c r="I105"/>
  <c r="J104"/>
  <c r="I104"/>
  <c r="J103"/>
  <c r="I103"/>
  <c r="J102"/>
  <c r="I102"/>
  <c r="J101"/>
  <c r="I101"/>
  <c r="J100"/>
  <c r="I100"/>
  <c r="J99"/>
  <c r="I99"/>
  <c r="J98"/>
  <c r="I98"/>
  <c r="J97"/>
  <c r="I97"/>
  <c r="L96"/>
  <c r="K96"/>
  <c r="J96"/>
  <c r="I96"/>
  <c r="G96"/>
  <c r="J95"/>
  <c r="I95"/>
  <c r="J94"/>
  <c r="I94"/>
  <c r="J93"/>
  <c r="I93"/>
  <c r="J92"/>
  <c r="I92"/>
  <c r="J91"/>
  <c r="I91"/>
  <c r="J90"/>
  <c r="I90"/>
  <c r="J89"/>
  <c r="I89"/>
  <c r="J88"/>
  <c r="I88"/>
  <c r="J87"/>
  <c r="I87"/>
  <c r="J86"/>
  <c r="I86"/>
  <c r="L85"/>
  <c r="K85"/>
  <c r="J85"/>
  <c r="I85"/>
  <c r="G85"/>
  <c r="J84"/>
  <c r="I84"/>
  <c r="J83"/>
  <c r="I83"/>
  <c r="J82"/>
  <c r="I82"/>
  <c r="J81"/>
  <c r="I81"/>
  <c r="J80"/>
  <c r="I80"/>
  <c r="J79"/>
  <c r="I79"/>
  <c r="J78"/>
  <c r="I78"/>
  <c r="J77"/>
  <c r="I77"/>
  <c r="J76"/>
  <c r="I76"/>
  <c r="J75"/>
  <c r="I75"/>
  <c r="J74"/>
  <c r="I74"/>
  <c r="J73"/>
  <c r="I73"/>
  <c r="J72"/>
  <c r="I72"/>
  <c r="J71"/>
  <c r="I71"/>
  <c r="L70"/>
  <c r="K70"/>
  <c r="J70"/>
  <c r="I70"/>
  <c r="G70"/>
  <c r="J69"/>
  <c r="I69"/>
  <c r="J68"/>
  <c r="I68"/>
  <c r="J67"/>
  <c r="I67"/>
  <c r="J66"/>
  <c r="I66"/>
  <c r="J65"/>
  <c r="I65"/>
  <c r="J64"/>
  <c r="I64"/>
  <c r="J63"/>
  <c r="I63"/>
  <c r="J62"/>
  <c r="I62"/>
  <c r="J61"/>
  <c r="I61"/>
  <c r="J60"/>
  <c r="I60"/>
  <c r="J59"/>
  <c r="I59"/>
  <c r="J58"/>
  <c r="I58"/>
  <c r="L57"/>
  <c r="K57"/>
  <c r="J57"/>
  <c r="I57"/>
  <c r="G57"/>
  <c r="J56"/>
  <c r="I56"/>
  <c r="J55"/>
  <c r="I55"/>
  <c r="J54"/>
  <c r="I54"/>
  <c r="J53"/>
  <c r="I53"/>
  <c r="J52"/>
  <c r="I52"/>
  <c r="J51"/>
  <c r="I51"/>
  <c r="J50"/>
  <c r="I50"/>
  <c r="J49"/>
  <c r="I49"/>
  <c r="J48"/>
  <c r="I48"/>
  <c r="J47"/>
  <c r="I47"/>
  <c r="J46"/>
  <c r="I46"/>
  <c r="J45"/>
  <c r="I45"/>
  <c r="J44"/>
  <c r="I44"/>
  <c r="J43"/>
  <c r="I43"/>
  <c r="J42"/>
  <c r="I42"/>
  <c r="J41"/>
  <c r="I41"/>
  <c r="J40"/>
  <c r="I40"/>
  <c r="L39"/>
  <c r="K39"/>
  <c r="J39"/>
  <c r="I39"/>
  <c r="G39"/>
  <c r="J38"/>
  <c r="I38"/>
  <c r="J37"/>
  <c r="I37"/>
  <c r="J36"/>
  <c r="I36"/>
  <c r="J35"/>
  <c r="I35"/>
  <c r="J34"/>
  <c r="I34"/>
  <c r="J33"/>
  <c r="I33"/>
  <c r="J32"/>
  <c r="I32"/>
  <c r="J31"/>
  <c r="I31"/>
  <c r="J30"/>
  <c r="I30"/>
  <c r="J29"/>
  <c r="I29"/>
  <c r="J28"/>
  <c r="I28"/>
  <c r="J27"/>
  <c r="I27"/>
  <c r="J26"/>
  <c r="I26"/>
  <c r="J25"/>
  <c r="I25"/>
  <c r="J24"/>
  <c r="I24"/>
  <c r="J23"/>
  <c r="I23"/>
  <c r="J22"/>
  <c r="I22"/>
  <c r="J21"/>
  <c r="I21"/>
  <c r="J20"/>
  <c r="I20"/>
  <c r="J19"/>
  <c r="I19"/>
  <c r="J18"/>
  <c r="I18"/>
  <c r="J17"/>
  <c r="I17"/>
  <c r="J16"/>
  <c r="I16"/>
  <c r="J15"/>
  <c r="I15"/>
  <c r="J14"/>
  <c r="I14"/>
  <c r="J13"/>
  <c r="I13"/>
  <c r="J12"/>
  <c r="I12"/>
  <c r="J11"/>
  <c r="I11"/>
  <c r="J10"/>
  <c r="I10"/>
  <c r="J9"/>
  <c r="I9"/>
  <c r="L8"/>
  <c r="K8"/>
  <c r="J8"/>
  <c r="I8"/>
  <c r="G8"/>
  <c r="L7"/>
  <c r="K7"/>
  <c r="J7"/>
  <c r="I7"/>
  <c r="G7"/>
  <c r="I29" i="14"/>
  <c r="H29"/>
  <c r="I28"/>
  <c r="H28"/>
  <c r="I27"/>
  <c r="H27"/>
  <c r="R26"/>
  <c r="Q26"/>
  <c r="P26"/>
  <c r="O26"/>
  <c r="N26"/>
  <c r="M26"/>
  <c r="L26"/>
  <c r="K26"/>
  <c r="J26"/>
  <c r="I26"/>
  <c r="H26"/>
  <c r="D26"/>
  <c r="Q25"/>
  <c r="O25"/>
  <c r="I25"/>
  <c r="H25"/>
  <c r="Q24"/>
  <c r="O24"/>
  <c r="I24"/>
  <c r="H24"/>
  <c r="Q23"/>
  <c r="O23"/>
  <c r="I23"/>
  <c r="H23"/>
  <c r="I22"/>
  <c r="H22"/>
  <c r="I21"/>
  <c r="H21"/>
  <c r="I20"/>
  <c r="H20"/>
  <c r="I19"/>
  <c r="H19"/>
  <c r="R18"/>
  <c r="Q18"/>
  <c r="P18"/>
  <c r="O18"/>
  <c r="N18"/>
  <c r="M18"/>
  <c r="L18"/>
  <c r="K18"/>
  <c r="J18"/>
  <c r="I18"/>
  <c r="H18"/>
  <c r="D18"/>
  <c r="Q17"/>
  <c r="O17"/>
  <c r="I17"/>
  <c r="H17"/>
  <c r="Q16"/>
  <c r="O16"/>
  <c r="I16"/>
  <c r="H16"/>
  <c r="Q15"/>
  <c r="O15"/>
  <c r="I15"/>
  <c r="H15"/>
  <c r="Q14"/>
  <c r="O14"/>
  <c r="I14"/>
  <c r="H14"/>
  <c r="Q13"/>
  <c r="P13"/>
  <c r="O13"/>
  <c r="I13"/>
  <c r="H13"/>
  <c r="I12"/>
  <c r="H12"/>
  <c r="Q11"/>
  <c r="O11"/>
  <c r="I11"/>
  <c r="H11"/>
  <c r="Q10"/>
  <c r="P10"/>
  <c r="O10"/>
  <c r="I10"/>
  <c r="H10"/>
  <c r="Q9"/>
  <c r="P9"/>
  <c r="O9"/>
  <c r="I9"/>
  <c r="H9"/>
  <c r="Q8"/>
  <c r="P8"/>
  <c r="O8"/>
  <c r="N8"/>
  <c r="M8"/>
  <c r="L8"/>
  <c r="K8"/>
  <c r="J8"/>
  <c r="I8"/>
  <c r="H8"/>
  <c r="D8"/>
  <c r="Q7"/>
  <c r="P7"/>
  <c r="O7"/>
  <c r="N7"/>
  <c r="M7"/>
  <c r="L7"/>
  <c r="K7"/>
  <c r="J7"/>
  <c r="I7"/>
  <c r="H7"/>
  <c r="D7"/>
  <c r="K96" i="7"/>
  <c r="E96"/>
  <c r="D96"/>
  <c r="K95"/>
  <c r="E95"/>
  <c r="D95"/>
  <c r="K94"/>
  <c r="E94"/>
  <c r="D94"/>
  <c r="K93"/>
  <c r="E93"/>
  <c r="D93"/>
  <c r="K92"/>
  <c r="E92"/>
  <c r="D92"/>
  <c r="K91"/>
  <c r="E91"/>
  <c r="D91"/>
  <c r="K90"/>
  <c r="E90"/>
  <c r="D90"/>
  <c r="K89"/>
  <c r="E89"/>
  <c r="D89"/>
  <c r="K88"/>
  <c r="E88"/>
  <c r="D88"/>
  <c r="K87"/>
  <c r="E87"/>
  <c r="D87"/>
  <c r="K86"/>
  <c r="E86"/>
  <c r="D86"/>
  <c r="K85"/>
  <c r="E85"/>
  <c r="D85"/>
  <c r="K84"/>
  <c r="E84"/>
  <c r="D84"/>
  <c r="K83"/>
  <c r="E83"/>
  <c r="D83"/>
  <c r="K82"/>
  <c r="E82"/>
  <c r="D82"/>
  <c r="K81"/>
  <c r="E81"/>
  <c r="D81"/>
  <c r="K80"/>
  <c r="E80"/>
  <c r="D80"/>
  <c r="K79"/>
  <c r="E79"/>
  <c r="D79"/>
  <c r="K78"/>
  <c r="E78"/>
  <c r="D78"/>
  <c r="K77"/>
  <c r="E77"/>
  <c r="D77"/>
  <c r="K76"/>
  <c r="E76"/>
  <c r="D76"/>
  <c r="K75"/>
  <c r="E75"/>
  <c r="D75"/>
  <c r="K74"/>
  <c r="E74"/>
  <c r="D74"/>
  <c r="K73"/>
  <c r="E73"/>
  <c r="D73"/>
  <c r="K72"/>
  <c r="E72"/>
  <c r="D72"/>
  <c r="K71"/>
  <c r="E71"/>
  <c r="D71"/>
  <c r="K70"/>
  <c r="E70"/>
  <c r="D70"/>
  <c r="K69"/>
  <c r="E69"/>
  <c r="D69"/>
  <c r="K68"/>
  <c r="E68"/>
  <c r="D68"/>
  <c r="K67"/>
  <c r="E67"/>
  <c r="D67"/>
  <c r="K66"/>
  <c r="E66"/>
  <c r="D66"/>
  <c r="K65"/>
  <c r="E65"/>
  <c r="D65"/>
  <c r="K64"/>
  <c r="E64"/>
  <c r="D64"/>
  <c r="K63"/>
  <c r="E63"/>
  <c r="D63"/>
  <c r="K62"/>
  <c r="E62"/>
  <c r="D62"/>
  <c r="K61"/>
  <c r="E61"/>
  <c r="D61"/>
  <c r="K60"/>
  <c r="E60"/>
  <c r="D60"/>
  <c r="K59"/>
  <c r="E59"/>
  <c r="D59"/>
  <c r="K58"/>
  <c r="E58"/>
  <c r="D58"/>
  <c r="K57"/>
  <c r="E57"/>
  <c r="D57"/>
  <c r="K56"/>
  <c r="E56"/>
  <c r="D56"/>
  <c r="K55"/>
  <c r="E55"/>
  <c r="D55"/>
  <c r="K54"/>
  <c r="E54"/>
  <c r="D54"/>
  <c r="K53"/>
  <c r="E53"/>
  <c r="D53"/>
  <c r="K52"/>
  <c r="E52"/>
  <c r="D52"/>
  <c r="K51"/>
  <c r="E51"/>
  <c r="D51"/>
  <c r="K50"/>
  <c r="E50"/>
  <c r="D50"/>
  <c r="K49"/>
  <c r="E49"/>
  <c r="D49"/>
  <c r="K48"/>
  <c r="E48"/>
  <c r="D48"/>
  <c r="K47"/>
  <c r="E47"/>
  <c r="D47"/>
  <c r="K46"/>
  <c r="E46"/>
  <c r="D46"/>
  <c r="K45"/>
  <c r="E45"/>
  <c r="D45"/>
  <c r="K44"/>
  <c r="E44"/>
  <c r="D44"/>
  <c r="K43"/>
  <c r="E43"/>
  <c r="D43"/>
  <c r="K42"/>
  <c r="E42"/>
  <c r="D42"/>
  <c r="K41"/>
  <c r="E41"/>
  <c r="D41"/>
  <c r="K40"/>
  <c r="E40"/>
  <c r="D40"/>
  <c r="K39"/>
  <c r="E39"/>
  <c r="D39"/>
  <c r="K38"/>
  <c r="E38"/>
  <c r="D38"/>
  <c r="K37"/>
  <c r="E37"/>
  <c r="D37"/>
  <c r="K36"/>
  <c r="E36"/>
  <c r="D36"/>
  <c r="K35"/>
  <c r="E35"/>
  <c r="D35"/>
  <c r="K34"/>
  <c r="E34"/>
  <c r="D34"/>
  <c r="K33"/>
  <c r="E33"/>
  <c r="D33"/>
  <c r="K32"/>
  <c r="E32"/>
  <c r="D32"/>
  <c r="K31"/>
  <c r="E31"/>
  <c r="D31"/>
  <c r="K30"/>
  <c r="E30"/>
  <c r="D30"/>
  <c r="K29"/>
  <c r="E29"/>
  <c r="D29"/>
  <c r="K28"/>
  <c r="E28"/>
  <c r="D28"/>
  <c r="K27"/>
  <c r="E27"/>
  <c r="D27"/>
  <c r="K26"/>
  <c r="E26"/>
  <c r="D26"/>
  <c r="K25"/>
  <c r="E25"/>
  <c r="D25"/>
  <c r="K24"/>
  <c r="E24"/>
  <c r="D24"/>
  <c r="K23"/>
  <c r="E23"/>
  <c r="D23"/>
  <c r="K22"/>
  <c r="E22"/>
  <c r="D22"/>
  <c r="K21"/>
  <c r="E21"/>
  <c r="D21"/>
  <c r="K20"/>
  <c r="E20"/>
  <c r="D20"/>
  <c r="K19"/>
  <c r="E19"/>
  <c r="D19"/>
  <c r="K18"/>
  <c r="E18"/>
  <c r="D18"/>
  <c r="K17"/>
  <c r="E17"/>
  <c r="D17"/>
  <c r="K16"/>
  <c r="E16"/>
  <c r="D16"/>
  <c r="K15"/>
  <c r="E15"/>
  <c r="D15"/>
  <c r="K14"/>
  <c r="E14"/>
  <c r="D14"/>
  <c r="K13"/>
  <c r="E13"/>
  <c r="D13"/>
  <c r="K12"/>
  <c r="E12"/>
  <c r="D12"/>
  <c r="K11"/>
  <c r="E11"/>
  <c r="D11"/>
  <c r="K10"/>
  <c r="E10"/>
  <c r="D10"/>
  <c r="K9"/>
  <c r="E9"/>
  <c r="D9"/>
  <c r="K8"/>
  <c r="E8"/>
  <c r="D8"/>
  <c r="K7"/>
  <c r="E7"/>
  <c r="D7"/>
  <c r="N6"/>
  <c r="M6"/>
  <c r="L6"/>
  <c r="K6"/>
  <c r="J6"/>
  <c r="I6"/>
  <c r="H6"/>
  <c r="G6"/>
  <c r="F6"/>
  <c r="E6"/>
  <c r="D6"/>
  <c r="C6"/>
  <c r="L105" i="6"/>
  <c r="F105"/>
  <c r="E105"/>
  <c r="L104"/>
  <c r="F104"/>
  <c r="E104"/>
  <c r="L103"/>
  <c r="F103"/>
  <c r="E103"/>
  <c r="L102"/>
  <c r="F102"/>
  <c r="E102"/>
  <c r="L101"/>
  <c r="F101"/>
  <c r="E101"/>
  <c r="L100"/>
  <c r="F100"/>
  <c r="E100"/>
  <c r="L99"/>
  <c r="F99"/>
  <c r="E99"/>
  <c r="L98"/>
  <c r="F98"/>
  <c r="E98"/>
  <c r="L97"/>
  <c r="F97"/>
  <c r="E97"/>
  <c r="L96"/>
  <c r="F96"/>
  <c r="E96"/>
  <c r="L95"/>
  <c r="F95"/>
  <c r="E95"/>
  <c r="L94"/>
  <c r="F94"/>
  <c r="E94"/>
  <c r="L93"/>
  <c r="F93"/>
  <c r="E93"/>
  <c r="L92"/>
  <c r="F92"/>
  <c r="E92"/>
  <c r="L91"/>
  <c r="F91"/>
  <c r="E91"/>
  <c r="L90"/>
  <c r="F90"/>
  <c r="E90"/>
  <c r="L89"/>
  <c r="F89"/>
  <c r="E89"/>
  <c r="L88"/>
  <c r="F88"/>
  <c r="E88"/>
  <c r="L87"/>
  <c r="F87"/>
  <c r="E87"/>
  <c r="L86"/>
  <c r="F86"/>
  <c r="E86"/>
  <c r="L85"/>
  <c r="F85"/>
  <c r="E85"/>
  <c r="L84"/>
  <c r="F84"/>
  <c r="E84"/>
  <c r="L83"/>
  <c r="F83"/>
  <c r="E83"/>
  <c r="L82"/>
  <c r="F82"/>
  <c r="E82"/>
  <c r="L81"/>
  <c r="F81"/>
  <c r="E81"/>
  <c r="L80"/>
  <c r="F80"/>
  <c r="E80"/>
  <c r="L79"/>
  <c r="F79"/>
  <c r="E79"/>
  <c r="L78"/>
  <c r="F78"/>
  <c r="E78"/>
  <c r="L77"/>
  <c r="F77"/>
  <c r="E77"/>
  <c r="L76"/>
  <c r="F76"/>
  <c r="E76"/>
  <c r="L75"/>
  <c r="F75"/>
  <c r="E75"/>
  <c r="L74"/>
  <c r="F74"/>
  <c r="E74"/>
  <c r="L73"/>
  <c r="F73"/>
  <c r="E73"/>
  <c r="L72"/>
  <c r="F72"/>
  <c r="E72"/>
  <c r="L71"/>
  <c r="F71"/>
  <c r="E71"/>
  <c r="L70"/>
  <c r="F70"/>
  <c r="E70"/>
  <c r="L69"/>
  <c r="F69"/>
  <c r="E69"/>
  <c r="L68"/>
  <c r="F68"/>
  <c r="E68"/>
  <c r="L67"/>
  <c r="F67"/>
  <c r="E67"/>
  <c r="L66"/>
  <c r="F66"/>
  <c r="E66"/>
  <c r="L65"/>
  <c r="F65"/>
  <c r="E65"/>
  <c r="L64"/>
  <c r="F64"/>
  <c r="E64"/>
  <c r="L63"/>
  <c r="F63"/>
  <c r="E63"/>
  <c r="L62"/>
  <c r="F62"/>
  <c r="E62"/>
  <c r="L61"/>
  <c r="F61"/>
  <c r="E61"/>
  <c r="L60"/>
  <c r="F60"/>
  <c r="E60"/>
  <c r="L59"/>
  <c r="F59"/>
  <c r="E59"/>
  <c r="L58"/>
  <c r="F58"/>
  <c r="E58"/>
  <c r="L57"/>
  <c r="F57"/>
  <c r="E57"/>
  <c r="L56"/>
  <c r="F56"/>
  <c r="E56"/>
  <c r="L55"/>
  <c r="F55"/>
  <c r="E55"/>
  <c r="L54"/>
  <c r="F54"/>
  <c r="E54"/>
  <c r="L53"/>
  <c r="F53"/>
  <c r="E53"/>
  <c r="L52"/>
  <c r="F52"/>
  <c r="E52"/>
  <c r="L51"/>
  <c r="F51"/>
  <c r="E51"/>
  <c r="L50"/>
  <c r="F50"/>
  <c r="E50"/>
  <c r="L49"/>
  <c r="F49"/>
  <c r="E49"/>
  <c r="L48"/>
  <c r="F48"/>
  <c r="E48"/>
  <c r="L47"/>
  <c r="F47"/>
  <c r="E47"/>
  <c r="L46"/>
  <c r="F46"/>
  <c r="E46"/>
  <c r="L45"/>
  <c r="F45"/>
  <c r="E45"/>
  <c r="L44"/>
  <c r="F44"/>
  <c r="E44"/>
  <c r="L43"/>
  <c r="F43"/>
  <c r="E43"/>
  <c r="L42"/>
  <c r="F42"/>
  <c r="E42"/>
  <c r="L41"/>
  <c r="F41"/>
  <c r="E41"/>
  <c r="L40"/>
  <c r="F40"/>
  <c r="E40"/>
  <c r="L39"/>
  <c r="F39"/>
  <c r="E39"/>
  <c r="L38"/>
  <c r="F38"/>
  <c r="E38"/>
  <c r="L37"/>
  <c r="F37"/>
  <c r="E37"/>
  <c r="L36"/>
  <c r="F36"/>
  <c r="E36"/>
  <c r="L35"/>
  <c r="F35"/>
  <c r="E35"/>
  <c r="L34"/>
  <c r="F34"/>
  <c r="E34"/>
  <c r="L33"/>
  <c r="F33"/>
  <c r="E33"/>
  <c r="L32"/>
  <c r="F32"/>
  <c r="E32"/>
  <c r="L31"/>
  <c r="F31"/>
  <c r="E31"/>
  <c r="L30"/>
  <c r="F30"/>
  <c r="E30"/>
  <c r="L29"/>
  <c r="F29"/>
  <c r="E29"/>
  <c r="L28"/>
  <c r="F28"/>
  <c r="E28"/>
  <c r="L27"/>
  <c r="F27"/>
  <c r="E27"/>
  <c r="L26"/>
  <c r="F26"/>
  <c r="E26"/>
  <c r="L25"/>
  <c r="F25"/>
  <c r="E25"/>
  <c r="L24"/>
  <c r="F24"/>
  <c r="E24"/>
  <c r="L23"/>
  <c r="F23"/>
  <c r="E23"/>
  <c r="L22"/>
  <c r="F22"/>
  <c r="E22"/>
  <c r="L21"/>
  <c r="F21"/>
  <c r="E21"/>
  <c r="L20"/>
  <c r="F20"/>
  <c r="E20"/>
  <c r="L19"/>
  <c r="F19"/>
  <c r="E19"/>
  <c r="L18"/>
  <c r="F18"/>
  <c r="E18"/>
  <c r="L17"/>
  <c r="F17"/>
  <c r="E17"/>
  <c r="L16"/>
  <c r="F16"/>
  <c r="E16"/>
  <c r="L15"/>
  <c r="F15"/>
  <c r="E15"/>
  <c r="L14"/>
  <c r="F14"/>
  <c r="E14"/>
  <c r="L13"/>
  <c r="F13"/>
  <c r="E13"/>
  <c r="L12"/>
  <c r="F12"/>
  <c r="E12"/>
  <c r="L11"/>
  <c r="F11"/>
  <c r="E11"/>
  <c r="L10"/>
  <c r="F10"/>
  <c r="E10"/>
  <c r="L9"/>
  <c r="F9"/>
  <c r="E9"/>
  <c r="L8"/>
  <c r="F8"/>
  <c r="E8"/>
  <c r="L7"/>
  <c r="F7"/>
  <c r="E7"/>
  <c r="O6"/>
  <c r="N6"/>
  <c r="M6"/>
  <c r="L6"/>
  <c r="K6"/>
  <c r="J6"/>
  <c r="I6"/>
  <c r="H6"/>
  <c r="G6"/>
  <c r="F6"/>
  <c r="E6"/>
  <c r="D6"/>
  <c r="L119" i="5"/>
  <c r="F119"/>
  <c r="E119"/>
  <c r="L118"/>
  <c r="F118"/>
  <c r="E118"/>
  <c r="L117"/>
  <c r="F117"/>
  <c r="E117"/>
  <c r="L116"/>
  <c r="F116"/>
  <c r="E116"/>
  <c r="L115"/>
  <c r="F115"/>
  <c r="E115"/>
  <c r="L114"/>
  <c r="F114"/>
  <c r="E114"/>
  <c r="L113"/>
  <c r="F113"/>
  <c r="E113"/>
  <c r="L112"/>
  <c r="F112"/>
  <c r="E112"/>
  <c r="L111"/>
  <c r="F111"/>
  <c r="E111"/>
  <c r="L110"/>
  <c r="F110"/>
  <c r="E110"/>
  <c r="L109"/>
  <c r="F109"/>
  <c r="E109"/>
  <c r="L108"/>
  <c r="F108"/>
  <c r="E108"/>
  <c r="L107"/>
  <c r="F107"/>
  <c r="E107"/>
  <c r="L106"/>
  <c r="F106"/>
  <c r="E106"/>
  <c r="L105"/>
  <c r="F105"/>
  <c r="E105"/>
  <c r="L104"/>
  <c r="F104"/>
  <c r="E104"/>
  <c r="L103"/>
  <c r="F103"/>
  <c r="E103"/>
  <c r="L102"/>
  <c r="F102"/>
  <c r="E102"/>
  <c r="L101"/>
  <c r="F101"/>
  <c r="E101"/>
  <c r="L100"/>
  <c r="F100"/>
  <c r="E100"/>
  <c r="L99"/>
  <c r="F99"/>
  <c r="E99"/>
  <c r="L98"/>
  <c r="F98"/>
  <c r="E98"/>
  <c r="L97"/>
  <c r="F97"/>
  <c r="E97"/>
  <c r="L96"/>
  <c r="F96"/>
  <c r="E96"/>
  <c r="L95"/>
  <c r="F95"/>
  <c r="E95"/>
  <c r="L94"/>
  <c r="F94"/>
  <c r="E94"/>
  <c r="L93"/>
  <c r="F93"/>
  <c r="E93"/>
  <c r="L92"/>
  <c r="F92"/>
  <c r="E92"/>
  <c r="L91"/>
  <c r="F91"/>
  <c r="E91"/>
  <c r="L90"/>
  <c r="F90"/>
  <c r="E90"/>
  <c r="L89"/>
  <c r="F89"/>
  <c r="E89"/>
  <c r="L88"/>
  <c r="F88"/>
  <c r="E88"/>
  <c r="L87"/>
  <c r="F87"/>
  <c r="E87"/>
  <c r="L86"/>
  <c r="F86"/>
  <c r="E86"/>
  <c r="L85"/>
  <c r="F85"/>
  <c r="E85"/>
  <c r="L84"/>
  <c r="F84"/>
  <c r="E84"/>
  <c r="L83"/>
  <c r="F83"/>
  <c r="E83"/>
  <c r="L82"/>
  <c r="F82"/>
  <c r="E82"/>
  <c r="L81"/>
  <c r="F81"/>
  <c r="E81"/>
  <c r="L80"/>
  <c r="F80"/>
  <c r="E80"/>
  <c r="L79"/>
  <c r="F79"/>
  <c r="E79"/>
  <c r="L78"/>
  <c r="F78"/>
  <c r="E78"/>
  <c r="L77"/>
  <c r="F77"/>
  <c r="E77"/>
  <c r="L76"/>
  <c r="F76"/>
  <c r="E76"/>
  <c r="L75"/>
  <c r="F75"/>
  <c r="E75"/>
  <c r="L74"/>
  <c r="F74"/>
  <c r="E74"/>
  <c r="L73"/>
  <c r="F73"/>
  <c r="E73"/>
  <c r="L72"/>
  <c r="F72"/>
  <c r="E72"/>
  <c r="L71"/>
  <c r="F71"/>
  <c r="E71"/>
  <c r="L70"/>
  <c r="F70"/>
  <c r="E70"/>
  <c r="L69"/>
  <c r="F69"/>
  <c r="E69"/>
  <c r="L68"/>
  <c r="F68"/>
  <c r="E68"/>
  <c r="L67"/>
  <c r="F67"/>
  <c r="E67"/>
  <c r="L66"/>
  <c r="F66"/>
  <c r="E66"/>
  <c r="L65"/>
  <c r="F65"/>
  <c r="E65"/>
  <c r="L64"/>
  <c r="F64"/>
  <c r="E64"/>
  <c r="L63"/>
  <c r="F63"/>
  <c r="E63"/>
  <c r="L62"/>
  <c r="F62"/>
  <c r="E62"/>
  <c r="L61"/>
  <c r="F61"/>
  <c r="E61"/>
  <c r="L60"/>
  <c r="F60"/>
  <c r="E60"/>
  <c r="L59"/>
  <c r="F59"/>
  <c r="E59"/>
  <c r="L58"/>
  <c r="F58"/>
  <c r="E58"/>
  <c r="L57"/>
  <c r="F57"/>
  <c r="E57"/>
  <c r="L56"/>
  <c r="F56"/>
  <c r="E56"/>
  <c r="L55"/>
  <c r="F55"/>
  <c r="E55"/>
  <c r="L54"/>
  <c r="F54"/>
  <c r="E54"/>
  <c r="L53"/>
  <c r="F53"/>
  <c r="E53"/>
  <c r="L52"/>
  <c r="F52"/>
  <c r="E52"/>
  <c r="L51"/>
  <c r="F51"/>
  <c r="E51"/>
  <c r="L50"/>
  <c r="F50"/>
  <c r="E50"/>
  <c r="L49"/>
  <c r="F49"/>
  <c r="E49"/>
  <c r="L48"/>
  <c r="F48"/>
  <c r="E48"/>
  <c r="L47"/>
  <c r="F47"/>
  <c r="E47"/>
  <c r="L46"/>
  <c r="F46"/>
  <c r="E46"/>
  <c r="L45"/>
  <c r="F45"/>
  <c r="E45"/>
  <c r="L44"/>
  <c r="F44"/>
  <c r="E44"/>
  <c r="L43"/>
  <c r="F43"/>
  <c r="E43"/>
  <c r="L42"/>
  <c r="F42"/>
  <c r="E42"/>
  <c r="L41"/>
  <c r="F41"/>
  <c r="E41"/>
  <c r="L40"/>
  <c r="F40"/>
  <c r="E40"/>
  <c r="L39"/>
  <c r="F39"/>
  <c r="E39"/>
  <c r="L38"/>
  <c r="F38"/>
  <c r="E38"/>
  <c r="L37"/>
  <c r="F37"/>
  <c r="E37"/>
  <c r="L36"/>
  <c r="F36"/>
  <c r="E36"/>
  <c r="L35"/>
  <c r="F35"/>
  <c r="E35"/>
  <c r="L34"/>
  <c r="F34"/>
  <c r="E34"/>
  <c r="L33"/>
  <c r="F33"/>
  <c r="E33"/>
  <c r="L32"/>
  <c r="F32"/>
  <c r="E32"/>
  <c r="L31"/>
  <c r="F31"/>
  <c r="E31"/>
  <c r="L30"/>
  <c r="F30"/>
  <c r="E30"/>
  <c r="L29"/>
  <c r="F29"/>
  <c r="E29"/>
  <c r="L28"/>
  <c r="F28"/>
  <c r="E28"/>
  <c r="L27"/>
  <c r="F27"/>
  <c r="E27"/>
  <c r="L26"/>
  <c r="F26"/>
  <c r="E26"/>
  <c r="L25"/>
  <c r="F25"/>
  <c r="E25"/>
  <c r="L24"/>
  <c r="F24"/>
  <c r="E24"/>
  <c r="L23"/>
  <c r="F23"/>
  <c r="E23"/>
  <c r="L22"/>
  <c r="F22"/>
  <c r="E22"/>
  <c r="L21"/>
  <c r="F21"/>
  <c r="E21"/>
  <c r="L20"/>
  <c r="F20"/>
  <c r="E20"/>
  <c r="L19"/>
  <c r="F19"/>
  <c r="E19"/>
  <c r="L18"/>
  <c r="F18"/>
  <c r="E18"/>
  <c r="L17"/>
  <c r="F17"/>
  <c r="E17"/>
  <c r="L16"/>
  <c r="F16"/>
  <c r="E16"/>
  <c r="L15"/>
  <c r="F15"/>
  <c r="E15"/>
  <c r="L14"/>
  <c r="F14"/>
  <c r="E14"/>
  <c r="L13"/>
  <c r="F13"/>
  <c r="E13"/>
  <c r="L12"/>
  <c r="F12"/>
  <c r="E12"/>
  <c r="L11"/>
  <c r="F11"/>
  <c r="E11"/>
  <c r="L10"/>
  <c r="F10"/>
  <c r="E10"/>
  <c r="L9"/>
  <c r="F9"/>
  <c r="E9"/>
  <c r="L8"/>
  <c r="F8"/>
  <c r="E8"/>
  <c r="L7"/>
  <c r="F7"/>
  <c r="E7"/>
  <c r="O6"/>
  <c r="N6"/>
  <c r="M6"/>
  <c r="L6"/>
  <c r="K6"/>
  <c r="J6"/>
  <c r="I6"/>
  <c r="H6"/>
  <c r="G6"/>
  <c r="F6"/>
  <c r="E6"/>
  <c r="D6"/>
  <c r="C31" i="13"/>
  <c r="C30"/>
  <c r="C26"/>
  <c r="C25"/>
  <c r="C22"/>
  <c r="C21"/>
  <c r="C20"/>
  <c r="C12"/>
  <c r="C11"/>
  <c r="C10"/>
  <c r="C9"/>
  <c r="C8"/>
  <c r="C7"/>
  <c r="B7"/>
  <c r="C6"/>
  <c r="B6"/>
  <c r="H30" i="35"/>
  <c r="D30"/>
  <c r="F64" i="24"/>
  <c r="C64"/>
  <c r="C59"/>
  <c r="F54"/>
  <c r="C14"/>
  <c r="C8"/>
  <c r="C7"/>
  <c r="F6"/>
  <c r="E62" i="25"/>
  <c r="D62"/>
  <c r="C62"/>
  <c r="E61"/>
  <c r="C61"/>
  <c r="E55"/>
  <c r="E54"/>
  <c r="E53"/>
  <c r="E51"/>
  <c r="E50"/>
  <c r="E49"/>
  <c r="C49"/>
  <c r="E47"/>
  <c r="C47"/>
  <c r="E46"/>
  <c r="C46"/>
  <c r="E44"/>
  <c r="C44"/>
  <c r="C43"/>
  <c r="E42"/>
  <c r="C42"/>
  <c r="E41"/>
  <c r="C41"/>
  <c r="E40"/>
  <c r="C40"/>
  <c r="E39"/>
  <c r="C39"/>
  <c r="E38"/>
  <c r="C38"/>
  <c r="E37"/>
  <c r="C37"/>
  <c r="E36"/>
  <c r="C36"/>
  <c r="C35"/>
  <c r="E34"/>
  <c r="C34"/>
  <c r="E33"/>
  <c r="C33"/>
  <c r="E32"/>
  <c r="E31"/>
  <c r="C31"/>
  <c r="E30"/>
  <c r="C30"/>
  <c r="E29"/>
  <c r="E28"/>
  <c r="E27"/>
  <c r="C27"/>
  <c r="E25"/>
  <c r="E24"/>
  <c r="E23"/>
  <c r="E22"/>
  <c r="E21"/>
  <c r="C21"/>
  <c r="E19"/>
  <c r="E18"/>
  <c r="E17"/>
  <c r="E16"/>
  <c r="E15"/>
  <c r="E14"/>
  <c r="E13"/>
  <c r="E12"/>
  <c r="E11"/>
  <c r="E10"/>
  <c r="E9"/>
  <c r="E8"/>
  <c r="E7"/>
  <c r="E6"/>
  <c r="C6"/>
  <c r="E5"/>
  <c r="C5"/>
</calcChain>
</file>

<file path=xl/comments1.xml><?xml version="1.0" encoding="utf-8"?>
<comments xmlns="http://schemas.openxmlformats.org/spreadsheetml/2006/main">
  <authors>
    <author>thtf</author>
  </authors>
  <commentList>
    <comment ref="J467" authorId="0">
      <text>
        <r>
          <rPr>
            <b/>
            <sz val="9"/>
            <rFont val="宋体"/>
            <family val="3"/>
            <charset val="134"/>
          </rPr>
          <t>thtf:</t>
        </r>
        <r>
          <rPr>
            <sz val="9"/>
            <rFont val="宋体"/>
            <family val="3"/>
            <charset val="134"/>
          </rPr>
          <t xml:space="preserve">
追加2023年预算20万元</t>
        </r>
      </text>
    </comment>
  </commentList>
</comments>
</file>

<file path=xl/sharedStrings.xml><?xml version="1.0" encoding="utf-8"?>
<sst xmlns="http://schemas.openxmlformats.org/spreadsheetml/2006/main" count="8406" uniqueCount="3207">
  <si>
    <t>溆 浦 县 2025年 政 府 详 细 预 算</t>
  </si>
  <si>
    <t>收 支 计 划 表（草案）</t>
  </si>
  <si>
    <t>（提请2024年12月21日在溆浦县第十八届人民代表大会
第四次会议上通过）</t>
  </si>
  <si>
    <t>溆 浦 县 财 政 局</t>
  </si>
  <si>
    <t>2023年12月</t>
  </si>
  <si>
    <t>2025年预算编制目录</t>
  </si>
  <si>
    <t>一、公共财政预算</t>
  </si>
  <si>
    <t>1.财政收入预算表</t>
  </si>
  <si>
    <t>1</t>
  </si>
  <si>
    <t>2.政府债务收入预算计划表</t>
  </si>
  <si>
    <t>5</t>
  </si>
  <si>
    <t>3.一般公共预算收支平衡表</t>
  </si>
  <si>
    <t>6</t>
  </si>
  <si>
    <t>4.预算支出汇总表</t>
  </si>
  <si>
    <t>8</t>
  </si>
  <si>
    <t>5.人员经费测算总表</t>
  </si>
  <si>
    <t>9</t>
  </si>
  <si>
    <t>5.1县直人员经费测算明细表</t>
  </si>
  <si>
    <t>10</t>
  </si>
  <si>
    <t>5.2乡镇人员经费测算明细表</t>
  </si>
  <si>
    <t>16</t>
  </si>
  <si>
    <t>5.3教育系统人员经费测算明细表</t>
  </si>
  <si>
    <t>20</t>
  </si>
  <si>
    <t>5.4其他人员经费测算明细表</t>
  </si>
  <si>
    <t>23</t>
  </si>
  <si>
    <t>6.预算单位基本运行经费预算安排表</t>
  </si>
  <si>
    <t>25</t>
  </si>
  <si>
    <t>6.1乡镇运行经费预算明细表</t>
  </si>
  <si>
    <t>30</t>
  </si>
  <si>
    <t>7.定额补助单位经费预算安排表</t>
  </si>
  <si>
    <t>32</t>
  </si>
  <si>
    <t>8.村级运转经费预算明细表</t>
  </si>
  <si>
    <t>33</t>
  </si>
  <si>
    <t>9.社区运转经费预算明细表</t>
  </si>
  <si>
    <t>57</t>
  </si>
  <si>
    <t>10.部门预算单位项目安排表</t>
  </si>
  <si>
    <t>60</t>
  </si>
  <si>
    <t>11.“三公”经费预算表</t>
  </si>
  <si>
    <t>108</t>
  </si>
  <si>
    <t>12.一般债务限额和余额情况表</t>
  </si>
  <si>
    <t>109</t>
  </si>
  <si>
    <t>13.整体支出绩效目标表</t>
  </si>
  <si>
    <t>110</t>
  </si>
  <si>
    <t>14.项目支出绩效目标表</t>
  </si>
  <si>
    <t>111</t>
  </si>
  <si>
    <t>二、政府性基金预算</t>
  </si>
  <si>
    <t>1.政府性基金预算收入表</t>
  </si>
  <si>
    <t>112</t>
  </si>
  <si>
    <t>2.政府性基金预算支出表</t>
  </si>
  <si>
    <t>113</t>
  </si>
  <si>
    <t>3.政府专项债务限额和余额情况表</t>
  </si>
  <si>
    <t>115</t>
  </si>
  <si>
    <t>三、国有资本经营预算</t>
  </si>
  <si>
    <t>1.国有资本经营预算收入表</t>
  </si>
  <si>
    <t>116</t>
  </si>
  <si>
    <t>2.国有资本经营预算支出表</t>
  </si>
  <si>
    <t>117</t>
  </si>
  <si>
    <t>四、社保基金预算</t>
  </si>
  <si>
    <t>1.社会保险基金收支预算总表</t>
  </si>
  <si>
    <t>118</t>
  </si>
  <si>
    <t>2.社会保险基金收入总表</t>
  </si>
  <si>
    <t>119</t>
  </si>
  <si>
    <t>3.社会保险基金支出总表</t>
  </si>
  <si>
    <t>120</t>
  </si>
  <si>
    <t>4.城乡居民基本养老保险基金收支预算表</t>
  </si>
  <si>
    <t>121</t>
  </si>
  <si>
    <t>5.机关事业单位基本养老保险收支预算表</t>
  </si>
  <si>
    <t>122</t>
  </si>
  <si>
    <t>6.职工基本医疗保险基金收支预算表</t>
  </si>
  <si>
    <t>123</t>
  </si>
  <si>
    <t>7.城乡居民基本医疗保险基金收支预算表</t>
  </si>
  <si>
    <t>125</t>
  </si>
  <si>
    <t>8.工伤保险基金收支预算表</t>
  </si>
  <si>
    <t>126</t>
  </si>
  <si>
    <t>9.事业保险基金收支预算表</t>
  </si>
  <si>
    <t>127</t>
  </si>
  <si>
    <t>公共财政预算：附表1</t>
  </si>
  <si>
    <t xml:space="preserve">2025年财政收入预算表 </t>
  </si>
  <si>
    <t>编制单位：溆浦县财政局</t>
  </si>
  <si>
    <t>序号</t>
  </si>
  <si>
    <t>项目</t>
  </si>
  <si>
    <t>2024年计划数完成数</t>
  </si>
  <si>
    <t>2025年预算数</t>
  </si>
  <si>
    <t>增幅</t>
  </si>
  <si>
    <t>一、一般预算收入合计</t>
  </si>
  <si>
    <t>（一）税收收入</t>
  </si>
  <si>
    <t>1、增值税（37.5%）</t>
  </si>
  <si>
    <t>2、企业所得税（28%）</t>
  </si>
  <si>
    <t>3、个人所得税（28%）</t>
  </si>
  <si>
    <t>4、资源税（75%）</t>
  </si>
  <si>
    <t>5、城市维护建设税</t>
  </si>
  <si>
    <t>6、房产税</t>
  </si>
  <si>
    <t>7、印花税</t>
  </si>
  <si>
    <t>8、城镇土地使用税（70%）</t>
  </si>
  <si>
    <t>9、土地增值税</t>
  </si>
  <si>
    <t>10、车船税</t>
  </si>
  <si>
    <t>11、耕地占用税</t>
  </si>
  <si>
    <t>12、契税</t>
  </si>
  <si>
    <t>13、环境保护税（70%）</t>
  </si>
  <si>
    <t>14、其他税收收入</t>
  </si>
  <si>
    <t>（二）非税收入</t>
  </si>
  <si>
    <t>1、专项收入</t>
  </si>
  <si>
    <t xml:space="preserve">      教育费收入</t>
  </si>
  <si>
    <t>2、行政事业性收费收入</t>
  </si>
  <si>
    <t>3、 罚没收入</t>
  </si>
  <si>
    <t>4、国有资本经营收入</t>
  </si>
  <si>
    <t>5、国有资源（资产）有偿使用收入</t>
  </si>
  <si>
    <t>6、政府住房基金收入</t>
  </si>
  <si>
    <t>7、其他非税收入</t>
  </si>
  <si>
    <t>二、上划中央收入</t>
  </si>
  <si>
    <t>1、增值税（50%）</t>
  </si>
  <si>
    <t>2、消费税（100%）</t>
  </si>
  <si>
    <t>3、 企业所得税（60%）</t>
  </si>
  <si>
    <t>4、个人所得税（60%）</t>
  </si>
  <si>
    <t>5、其他非税收入（营业税）</t>
  </si>
  <si>
    <t>三、上划省级收入</t>
  </si>
  <si>
    <t>1、增值税（12.5%）</t>
  </si>
  <si>
    <t>2、企业所得税（12%）</t>
  </si>
  <si>
    <t>3、个人所得税（12%）</t>
  </si>
  <si>
    <t>4、资源税（25%）</t>
  </si>
  <si>
    <t>5、城镇土地使用税(30%)</t>
  </si>
  <si>
    <t>6、环境保护税（30%）</t>
  </si>
  <si>
    <t>7、其他非税收入（营业税）</t>
  </si>
  <si>
    <t>财政总收入</t>
  </si>
  <si>
    <t>附一：财政总收入分部门征收情况</t>
  </si>
  <si>
    <t xml:space="preserve">    1、税务部门征收</t>
  </si>
  <si>
    <t xml:space="preserve">    2、财政部门征收</t>
  </si>
  <si>
    <t>附二：一般预算收入分部门征收情况</t>
  </si>
  <si>
    <t xml:space="preserve">    税务部门征收</t>
  </si>
  <si>
    <t xml:space="preserve">      水土保持费</t>
  </si>
  <si>
    <t xml:space="preserve">      残疾人就保障金</t>
  </si>
  <si>
    <t xml:space="preserve">      森林植被恢复费</t>
  </si>
  <si>
    <t xml:space="preserve">      水利建设专项收入</t>
  </si>
  <si>
    <t xml:space="preserve">      人防易地建设费</t>
  </si>
  <si>
    <t xml:space="preserve">      城镇垃圾处理费</t>
  </si>
  <si>
    <t xml:space="preserve">      其他国有资产有偿使用费</t>
  </si>
  <si>
    <t xml:space="preserve">      排污权出让收入</t>
  </si>
  <si>
    <t xml:space="preserve">      探矿权、采矿权使用费收入</t>
  </si>
  <si>
    <t xml:space="preserve">      矿业权出让收益 </t>
  </si>
  <si>
    <t xml:space="preserve">      矿业权占用费收入</t>
  </si>
  <si>
    <t>税收收入</t>
  </si>
  <si>
    <t>税收占总收入比例</t>
  </si>
  <si>
    <t>公共财政预算：附表2</t>
  </si>
  <si>
    <t>溆浦县2025年债务收入预算计划表</t>
  </si>
  <si>
    <t xml:space="preserve">编制单位：溆浦县财政局  </t>
  </si>
  <si>
    <t>单位：万元</t>
  </si>
  <si>
    <t>科目编码</t>
  </si>
  <si>
    <t>科目名称</t>
  </si>
  <si>
    <t>2024年预算数</t>
  </si>
  <si>
    <t>备注</t>
  </si>
  <si>
    <t>类</t>
  </si>
  <si>
    <t>款</t>
  </si>
  <si>
    <t>项</t>
  </si>
  <si>
    <t>目</t>
  </si>
  <si>
    <t>非税收入</t>
  </si>
  <si>
    <t>04</t>
  </si>
  <si>
    <t>地方政府债务收入</t>
  </si>
  <si>
    <t>01</t>
  </si>
  <si>
    <t xml:space="preserve">  一般债务收入</t>
  </si>
  <si>
    <t xml:space="preserve">    地方政府一般债券收入</t>
  </si>
  <si>
    <t>02</t>
  </si>
  <si>
    <t xml:space="preserve">    地方政府向外国政府借款收入</t>
  </si>
  <si>
    <t>03</t>
  </si>
  <si>
    <t xml:space="preserve">    地方政府向国际组织借款收入</t>
  </si>
  <si>
    <t xml:space="preserve">    地方政府其他一般债务收入</t>
  </si>
  <si>
    <t>收入总计</t>
  </si>
  <si>
    <t>公共财政预算：附表3</t>
  </si>
  <si>
    <t>溆浦县2025年一般公共预算收支平衡表</t>
  </si>
  <si>
    <t xml:space="preserve">收    入 </t>
  </si>
  <si>
    <t>支    出</t>
  </si>
  <si>
    <t>项目名称</t>
  </si>
  <si>
    <t>上年预算数</t>
  </si>
  <si>
    <t>本年预算数</t>
  </si>
  <si>
    <t>本年地方收入</t>
  </si>
  <si>
    <t>本级支出</t>
  </si>
  <si>
    <t>上级补助收入</t>
  </si>
  <si>
    <t xml:space="preserve">  工资支出</t>
  </si>
  <si>
    <t xml:space="preserve">  返还性收入</t>
  </si>
  <si>
    <t xml:space="preserve">  运转支出</t>
  </si>
  <si>
    <t xml:space="preserve">    增值税税收返还收入</t>
  </si>
  <si>
    <t xml:space="preserve">  基本民生支出</t>
  </si>
  <si>
    <t xml:space="preserve">    消费税税收返还收入</t>
  </si>
  <si>
    <t xml:space="preserve">  其他</t>
  </si>
  <si>
    <t xml:space="preserve">    所得税基数返还收入</t>
  </si>
  <si>
    <t>转移性支出</t>
  </si>
  <si>
    <t xml:space="preserve">    成品油价格和税费改革税收返还收入</t>
  </si>
  <si>
    <t xml:space="preserve">  上解支出</t>
  </si>
  <si>
    <t xml:space="preserve">    其他税收返还</t>
  </si>
  <si>
    <t xml:space="preserve">    体制上解支出</t>
  </si>
  <si>
    <t xml:space="preserve">  一般性转移支付收入</t>
  </si>
  <si>
    <t xml:space="preserve">    专项上解支出</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</si>
  <si>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</si>
  <si>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</si>
  <si>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</si>
  <si>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</si>
  <si>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</si>
  <si>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</si>
  <si>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增值税留抵退税转移支付支出</t>
  </si>
  <si>
    <t xml:space="preserve">    其他退税减税降费转移支付支出</t>
  </si>
  <si>
    <t xml:space="preserve">    补充县区财力转移支付支出</t>
  </si>
  <si>
    <t xml:space="preserve">    其他一般性转移支付收入</t>
  </si>
  <si>
    <t xml:space="preserve">    成品油价格和税费改革转移支付补助收入</t>
  </si>
  <si>
    <t xml:space="preserve">    基层公检法司转移支付收入</t>
  </si>
  <si>
    <t xml:space="preserve">    义务教育等转移支付收入</t>
  </si>
  <si>
    <t xml:space="preserve">    基本养老金保险和低保等转移支付收入</t>
  </si>
  <si>
    <t xml:space="preserve">    城乡居民医疗保险转移支付收入</t>
  </si>
  <si>
    <t xml:space="preserve">    农村综合改革转移支付收入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</si>
  <si>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</si>
  <si>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</si>
  <si>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</si>
  <si>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</si>
  <si>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</si>
  <si>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巩固脱贫攻坚成果衔接乡村振兴转移支付收入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</si>
  <si>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</si>
  <si>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</si>
  <si>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</si>
  <si>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</si>
  <si>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社会保障与就业共同财政事权转移支付收入</t>
  </si>
  <si>
    <t xml:space="preserve">    卫生健康共同财政事权转移支付收入</t>
  </si>
  <si>
    <t xml:space="preserve">    节能环保共同财政事权转移支付收入</t>
  </si>
  <si>
    <t xml:space="preserve">    农林水共同财政事权转移支付收入</t>
  </si>
  <si>
    <t xml:space="preserve">    交通运输共同财政事权转移支付收入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</si>
  <si>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</si>
  <si>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</si>
  <si>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</si>
  <si>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</si>
  <si>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专项转移支付收入</t>
  </si>
  <si>
    <t>债务收入</t>
  </si>
  <si>
    <t xml:space="preserve">  再融资一般债券收入</t>
  </si>
  <si>
    <t xml:space="preserve">  新增一般债券收入</t>
  </si>
  <si>
    <t>债务还本付息支出</t>
  </si>
  <si>
    <t xml:space="preserve">  国际组织借款收入</t>
  </si>
  <si>
    <t>（一）地方政府一般债券付息支出</t>
  </si>
  <si>
    <t xml:space="preserve">  外国政府借款收入</t>
  </si>
  <si>
    <t>（二）地方政府其他一般债务还本支出</t>
  </si>
  <si>
    <t>上年结余</t>
  </si>
  <si>
    <t>调入预算稳定调节基金</t>
  </si>
  <si>
    <t>年终滚存结余</t>
  </si>
  <si>
    <t>调入资金</t>
  </si>
  <si>
    <t>减：结转下年支出</t>
  </si>
  <si>
    <t xml:space="preserve">  政府性基金调入</t>
  </si>
  <si>
    <t>净结余</t>
  </si>
  <si>
    <t xml:space="preserve">  国有资本经营预算调入</t>
  </si>
  <si>
    <t xml:space="preserve">  财政专户管理资金调入</t>
  </si>
  <si>
    <t xml:space="preserve">  其他调入</t>
  </si>
  <si>
    <t>支出总计</t>
  </si>
  <si>
    <t>公共财政预算：附表4</t>
  </si>
  <si>
    <t>溆浦县2025年预算支出汇总表</t>
  </si>
  <si>
    <t>功能分类</t>
  </si>
  <si>
    <t>经济分类</t>
  </si>
  <si>
    <t>科目代码</t>
  </si>
  <si>
    <t>一般公共服务支出</t>
  </si>
  <si>
    <t>工资福利支出</t>
  </si>
  <si>
    <t>公共安全支出</t>
  </si>
  <si>
    <t>商品和服务支出</t>
  </si>
  <si>
    <t>教育支出</t>
  </si>
  <si>
    <t>对个人和家庭的补助</t>
  </si>
  <si>
    <t>科学技术支出</t>
  </si>
  <si>
    <t>债务利息及费用支出</t>
  </si>
  <si>
    <t>文化旅游体育与传媒支出</t>
  </si>
  <si>
    <t>资本性支出（基本建设）</t>
  </si>
  <si>
    <t>社会保障和就业支出</t>
  </si>
  <si>
    <t>资本性支出</t>
  </si>
  <si>
    <t>卫生健康支出</t>
  </si>
  <si>
    <t>对企业补助（基本建设）</t>
  </si>
  <si>
    <t>节能环保支出</t>
  </si>
  <si>
    <t>对企业补助</t>
  </si>
  <si>
    <t>城乡社区支出</t>
  </si>
  <si>
    <t>对社会保障基金补助</t>
  </si>
  <si>
    <t>农林水支出</t>
  </si>
  <si>
    <t>其他支出</t>
  </si>
  <si>
    <t>交通运输支出</t>
  </si>
  <si>
    <t>资源勘探信息等支出</t>
  </si>
  <si>
    <t>商业服务业等支出</t>
  </si>
  <si>
    <t>金融支出</t>
  </si>
  <si>
    <t>援助其他地区支出</t>
  </si>
  <si>
    <t>自然资源海洋气象等支出</t>
  </si>
  <si>
    <t>住房保障支出</t>
  </si>
  <si>
    <t>粮油物资储备支出</t>
  </si>
  <si>
    <t>灾害防治及应急管理支出</t>
  </si>
  <si>
    <t>预备费</t>
  </si>
  <si>
    <t>债务还本支出</t>
  </si>
  <si>
    <t>债务付息支出</t>
  </si>
  <si>
    <t>合计</t>
  </si>
  <si>
    <t>公共财政预算：附表5</t>
  </si>
  <si>
    <t>2025年人员经费测算总表</t>
  </si>
  <si>
    <t>编制单位：溆浦县财政局                                                                                                                                                              单位：万元、人</t>
  </si>
  <si>
    <t>人数</t>
  </si>
  <si>
    <t>金额</t>
  </si>
  <si>
    <t>一、在职人员工资及津补贴</t>
  </si>
  <si>
    <t>1、基本工资</t>
  </si>
  <si>
    <t>2、津补贴</t>
  </si>
  <si>
    <t>3、奖励性工资</t>
  </si>
  <si>
    <t>4、交通补贴</t>
  </si>
  <si>
    <t>5、基础绩效奖</t>
  </si>
  <si>
    <t>6、其他（临时性调整）</t>
  </si>
  <si>
    <t>含职务与职级并行600万元,补充公积金5%,5500万元；</t>
  </si>
  <si>
    <t>7、其他人员工资（提前退休）</t>
  </si>
  <si>
    <t>45人</t>
  </si>
  <si>
    <t>8、其他人员津补贴（提前退休）</t>
  </si>
  <si>
    <t>9、乡镇工作补贴（拨各乡镇）</t>
  </si>
  <si>
    <t>10、绩效工资</t>
  </si>
  <si>
    <t>（全额事业人员6800*8100=5508万元）+非义务教育资金1155人*0.2=231万元</t>
  </si>
  <si>
    <t>11、基础绩效奖（未统发的部分）</t>
  </si>
  <si>
    <t>429*12=5148万元+4019*0.7=2813.3万元=7961.3</t>
  </si>
  <si>
    <t>12、基本工资（补差）</t>
  </si>
  <si>
    <t>二、四险两金</t>
  </si>
  <si>
    <t>1、基本养老保险</t>
  </si>
  <si>
    <t>基本工资总额16%</t>
  </si>
  <si>
    <t>2、医疗保险</t>
  </si>
  <si>
    <t>基本工资总额8.5%</t>
  </si>
  <si>
    <t>3、工伤保险</t>
  </si>
  <si>
    <t>基本工资总额1%</t>
  </si>
  <si>
    <t>4、失业保险</t>
  </si>
  <si>
    <t>基本工资总额0.7%</t>
  </si>
  <si>
    <t>5、住房公积金</t>
  </si>
  <si>
    <t>基本工资总额7%</t>
  </si>
  <si>
    <t xml:space="preserve">    在职人员</t>
  </si>
  <si>
    <t xml:space="preserve">    退休人员</t>
  </si>
  <si>
    <t>据实拨付</t>
  </si>
  <si>
    <t>6、职业年金</t>
  </si>
  <si>
    <t>差额单位1148人，财政补助624万元。</t>
  </si>
  <si>
    <t>7.煤炭事务中心养老和医保</t>
  </si>
  <si>
    <t>三、其他</t>
  </si>
  <si>
    <t>1、其他工资及津补贴</t>
  </si>
  <si>
    <t>2、遗属补助</t>
  </si>
  <si>
    <t>公共财政预算：附表5.1</t>
  </si>
  <si>
    <t>2025年县直人员经费测算明细表</t>
  </si>
  <si>
    <t>单位：人、万元</t>
  </si>
  <si>
    <t>单位性质</t>
  </si>
  <si>
    <t>单位</t>
  </si>
  <si>
    <t>合计人数</t>
  </si>
  <si>
    <t>工资及津补贴</t>
  </si>
  <si>
    <t>工资及附加</t>
  </si>
  <si>
    <t>小计</t>
  </si>
  <si>
    <t>基本工资</t>
  </si>
  <si>
    <t>津补贴</t>
  </si>
  <si>
    <t>奖励性工资</t>
  </si>
  <si>
    <t>基础绩效</t>
  </si>
  <si>
    <t>年交通补贴</t>
  </si>
  <si>
    <t>养老保险16%</t>
  </si>
  <si>
    <t>医疗保险8.5%</t>
  </si>
  <si>
    <t>住房公积金7%</t>
  </si>
  <si>
    <t>县直</t>
  </si>
  <si>
    <t>中国共产党溆浦县委员会办公室</t>
  </si>
  <si>
    <t>行政</t>
  </si>
  <si>
    <t>溆浦县人民政府办公室</t>
  </si>
  <si>
    <t>溆浦县人民代表大会常务委员会</t>
  </si>
  <si>
    <t>中国人民政治协商会议湖南省溆浦县委员会</t>
  </si>
  <si>
    <t>湖南省溆浦县科学技术协会</t>
  </si>
  <si>
    <t>全额事业</t>
  </si>
  <si>
    <t>溆浦县妇女联合会</t>
  </si>
  <si>
    <t>中国共产主义青年团溆浦县委员会</t>
  </si>
  <si>
    <t>溆浦县史志研究室</t>
  </si>
  <si>
    <t>参公</t>
  </si>
  <si>
    <t>溆浦县档案馆</t>
  </si>
  <si>
    <t>中共溆浦县委机构编制委员会办公室</t>
  </si>
  <si>
    <t>溆浦县总工会</t>
  </si>
  <si>
    <t>溆浦县监察委员会</t>
  </si>
  <si>
    <t>中国共产党溆浦县委员会组织部</t>
  </si>
  <si>
    <t>溆浦县老干部服务中心</t>
  </si>
  <si>
    <t>中国共产党溆浦县委员会党校</t>
  </si>
  <si>
    <t>中国共产党溆浦县委员会宣传部</t>
  </si>
  <si>
    <t>溆浦县融媒体中心</t>
  </si>
  <si>
    <t>溆浦县文化旅游广电体育局</t>
  </si>
  <si>
    <t>溆浦县文化馆</t>
  </si>
  <si>
    <t>溆浦县图书馆</t>
  </si>
  <si>
    <t>向警予同志纪念馆</t>
  </si>
  <si>
    <t>抗日战争湘西会战纪念馆</t>
  </si>
  <si>
    <t>溆浦县文化市场综合行政执法大队</t>
  </si>
  <si>
    <t>溆浦县文学艺术界联合会</t>
  </si>
  <si>
    <t>中国共产党溆浦县委员会统一战线工作部</t>
  </si>
  <si>
    <t>溆浦县工商业联合会</t>
  </si>
  <si>
    <t>中国共产党溆浦县委员会政法委员会</t>
  </si>
  <si>
    <t>溆浦县公安局</t>
  </si>
  <si>
    <t>公检法</t>
  </si>
  <si>
    <t>溆浦县司法局</t>
  </si>
  <si>
    <t>溆浦县公安局交通警察大队</t>
  </si>
  <si>
    <t>溆浦县科学技术局</t>
  </si>
  <si>
    <t>溆浦县民政局</t>
  </si>
  <si>
    <t>溆浦县军队离退休干部服务中心</t>
  </si>
  <si>
    <t>溆浦县低庄军供站</t>
  </si>
  <si>
    <t>溆浦县社会救助事务中心</t>
  </si>
  <si>
    <t>溆浦县社会福利院</t>
  </si>
  <si>
    <t>溆浦县聋儿听力语言康复学校</t>
  </si>
  <si>
    <t>溆浦县财政局</t>
  </si>
  <si>
    <t>溆浦县财政事务中心</t>
  </si>
  <si>
    <t>溆浦县国库集中支付核算中心</t>
  </si>
  <si>
    <t>溆浦县农业综合服务中心</t>
  </si>
  <si>
    <t>溆浦县人力资源和社会保障局</t>
  </si>
  <si>
    <t>溆浦县医疗保障局</t>
  </si>
  <si>
    <t>溆浦县社会保险服务中心</t>
  </si>
  <si>
    <t>溆浦县就业服务中心</t>
  </si>
  <si>
    <t>溆浦县工伤保险服务中心</t>
  </si>
  <si>
    <t>溆浦县自然资源局</t>
  </si>
  <si>
    <t>溆浦县自然资源局基层所</t>
  </si>
  <si>
    <t>溆浦县征地事务所</t>
  </si>
  <si>
    <t>溆浦县土地储备中心</t>
  </si>
  <si>
    <t>溆浦县交通运输局</t>
  </si>
  <si>
    <t>溆浦县水运事务中心</t>
  </si>
  <si>
    <t>溆浦县交通建设质量安全监督站</t>
  </si>
  <si>
    <t>溆浦县道路运输服务中心</t>
  </si>
  <si>
    <t>溆浦县卫生健康局</t>
  </si>
  <si>
    <t>溆浦县妇幼保键计划生育服务中心</t>
  </si>
  <si>
    <t>溆浦县卫生计生综合监督执法局</t>
  </si>
  <si>
    <t>溆浦县疾病预防控制中心</t>
  </si>
  <si>
    <t>溆浦县卫生进修学校</t>
  </si>
  <si>
    <t>溆浦县审计局</t>
  </si>
  <si>
    <t>溆浦县应急管理局</t>
  </si>
  <si>
    <t>溆浦县机关事务中心</t>
  </si>
  <si>
    <t>溆浦县库区移民事务中心</t>
  </si>
  <si>
    <t>溆浦县残疾人联合会</t>
  </si>
  <si>
    <t>溆浦县信访局</t>
  </si>
  <si>
    <t>溆浦县商务局</t>
  </si>
  <si>
    <t>溆浦县政务服务中心</t>
  </si>
  <si>
    <t>溆浦县发展和改革局</t>
  </si>
  <si>
    <t>溆浦县统计局</t>
  </si>
  <si>
    <t>溆浦县工业和信息化局</t>
  </si>
  <si>
    <t>溆浦县市场监督管理局</t>
  </si>
  <si>
    <t>溆浦县农业农村局</t>
  </si>
  <si>
    <t>溆浦县林业局</t>
  </si>
  <si>
    <t>溆浦县森林公安局</t>
  </si>
  <si>
    <t>溆浦县林业科学研究所</t>
  </si>
  <si>
    <t>溆浦思蒙国家湿地公园管理处</t>
  </si>
  <si>
    <t>溆浦县畜牧水产事务中心</t>
  </si>
  <si>
    <t>溆浦县水利局</t>
  </si>
  <si>
    <t>溆浦县农村经营服务站</t>
  </si>
  <si>
    <t>溆浦县农机事务中心</t>
  </si>
  <si>
    <t>溆浦县供销合作联合社</t>
  </si>
  <si>
    <t>溆浦县溆水灌区管理局</t>
  </si>
  <si>
    <t>溆浦县商业企业改制服务办公室</t>
  </si>
  <si>
    <t>溆浦县计划生育协会</t>
  </si>
  <si>
    <t>溆浦县住房和城乡建设局</t>
  </si>
  <si>
    <t>溆浦县城市管理事务中心</t>
  </si>
  <si>
    <t>溆浦县投融资管理中心</t>
  </si>
  <si>
    <t>溆浦县殡葬管理所</t>
  </si>
  <si>
    <t>湖南省溆浦县中都国有林场</t>
  </si>
  <si>
    <t>湖南省溆浦县小横垅国有林场</t>
  </si>
  <si>
    <t>湖南省溆浦县兰岗山国有林场</t>
  </si>
  <si>
    <t>湖南省溆浦县让家溪国有林场</t>
  </si>
  <si>
    <t>湖南省溆浦县雷峰山国有林场</t>
  </si>
  <si>
    <t>中共溆浦县委巡察工作领导小组办公室</t>
  </si>
  <si>
    <t>溆浦县红十字会</t>
  </si>
  <si>
    <t>中国农工民主党溆浦县委员会</t>
  </si>
  <si>
    <t>溆浦县城市管理和综合执法局</t>
  </si>
  <si>
    <t>溆浦县退役军人事务局</t>
  </si>
  <si>
    <t>中共溆浦县委网络安全和信息化委员会办公室</t>
  </si>
  <si>
    <t>溆浦县产业开发区管理委员会</t>
  </si>
  <si>
    <t>事业</t>
  </si>
  <si>
    <t>溆浦县建设工程质量安全监督站</t>
  </si>
  <si>
    <t>溆浦县勘测规划室</t>
  </si>
  <si>
    <t>溆浦县村镇规划建设事务中心</t>
  </si>
  <si>
    <t>溆浦县建筑工程事务中心</t>
  </si>
  <si>
    <t>溆浦县杉木塘水库灌区事务所</t>
  </si>
  <si>
    <t>溆浦县金家洞水库灌区事务所</t>
  </si>
  <si>
    <t>溆浦县不动产登记中心</t>
  </si>
  <si>
    <t>溆浦县深子湖水库灌区管理处</t>
  </si>
  <si>
    <t>溆浦县土地整理中心</t>
  </si>
  <si>
    <t>溆浦县国防动员办公室</t>
  </si>
  <si>
    <t>溆浦县公路建设养护中心</t>
  </si>
  <si>
    <t>溆浦县千工坝灌区事务所</t>
  </si>
  <si>
    <t>溆浦县社会工作部</t>
  </si>
  <si>
    <t>公共财政预算：附表5.2</t>
  </si>
  <si>
    <t>2025年乡镇人员经费测算明细表</t>
  </si>
  <si>
    <t>单位简称</t>
  </si>
  <si>
    <t>乡镇</t>
  </si>
  <si>
    <t>人数合计</t>
  </si>
  <si>
    <t>金额合计</t>
  </si>
  <si>
    <t>大江口镇</t>
  </si>
  <si>
    <t>思蒙镇</t>
  </si>
  <si>
    <t>卢峰镇</t>
  </si>
  <si>
    <t>溆浦县卢峰镇人民政府</t>
  </si>
  <si>
    <t>观音阁镇</t>
  </si>
  <si>
    <t>溆浦县卢峰镇人民政府事业</t>
  </si>
  <si>
    <t>均坪镇</t>
  </si>
  <si>
    <t>溆浦县卢峰镇人民政府计生办</t>
  </si>
  <si>
    <t>溆浦县卢峰镇人民政府林业中心</t>
  </si>
  <si>
    <t>舒溶溪乡</t>
  </si>
  <si>
    <t>溆浦县思蒙镇人民政府</t>
  </si>
  <si>
    <t>低庄镇</t>
  </si>
  <si>
    <t>溆浦县思蒙镇人民政府事业</t>
  </si>
  <si>
    <t>深子湖镇</t>
  </si>
  <si>
    <t>溆浦县思蒙镇人民政府计生办</t>
  </si>
  <si>
    <t>双井镇</t>
  </si>
  <si>
    <t>溆浦县思蒙镇人民政府林业中心</t>
  </si>
  <si>
    <t>祖师殿镇</t>
  </si>
  <si>
    <t>溆浦县大江口镇人民政府</t>
  </si>
  <si>
    <t>桥江镇</t>
  </si>
  <si>
    <t>溆浦县大江口镇人民政府事业</t>
  </si>
  <si>
    <t>油洋乡</t>
  </si>
  <si>
    <t>溆浦县大江口镇人民政府计生办</t>
  </si>
  <si>
    <t>三江镇</t>
  </si>
  <si>
    <t>溆浦县大江口镇人民政府林业中心</t>
  </si>
  <si>
    <t>水东镇</t>
  </si>
  <si>
    <t>溆浦县观音阁镇人民政府</t>
  </si>
  <si>
    <t>统溪河镇</t>
  </si>
  <si>
    <t>溆浦县观音阁镇人民政府事业</t>
  </si>
  <si>
    <t>小横垅乡</t>
  </si>
  <si>
    <t>溆浦县观音阁镇人民政府计生办</t>
  </si>
  <si>
    <t>淘金坪乡</t>
  </si>
  <si>
    <t>溆浦县观音阁镇人民政府林业中心</t>
  </si>
  <si>
    <t>两丫坪镇</t>
  </si>
  <si>
    <t>溆浦县均坪镇人民政府</t>
  </si>
  <si>
    <t>中都乡</t>
  </si>
  <si>
    <t>溆浦县均坪镇人民政府事业</t>
  </si>
  <si>
    <t>沿溪乡</t>
  </si>
  <si>
    <t>溆浦县均坪镇人民政府计生办</t>
  </si>
  <si>
    <t>北斗溪镇</t>
  </si>
  <si>
    <t>溆浦县均坪镇人民政府林业中心</t>
  </si>
  <si>
    <t>龙潭镇</t>
  </si>
  <si>
    <t>溆浦县舒溶溪乡人民政府</t>
  </si>
  <si>
    <t>黄茅园镇</t>
  </si>
  <si>
    <t>溆浦县舒溶溪乡人民政府事业</t>
  </si>
  <si>
    <t>龙庄湾乡</t>
  </si>
  <si>
    <t>溆浦县舒溶溪乡人民政府计生办</t>
  </si>
  <si>
    <t>葛竹坪镇</t>
  </si>
  <si>
    <t>溆浦县双井镇人民政府</t>
  </si>
  <si>
    <t>总计</t>
  </si>
  <si>
    <t>溆浦县双井镇人民政府事业</t>
  </si>
  <si>
    <t>溆浦县双井镇人民政府计生办</t>
  </si>
  <si>
    <t>溆浦县双井镇人民政府林业中心</t>
  </si>
  <si>
    <t>溆浦县祖师殿镇人民政府</t>
  </si>
  <si>
    <t>溆浦县祖师殿镇人民政府事业</t>
  </si>
  <si>
    <t>溆浦县祖师殿镇人民政府计生办</t>
  </si>
  <si>
    <t>溆浦县祖师殿镇人民政府林业中心</t>
  </si>
  <si>
    <t>溆浦县桥江镇人民政府</t>
  </si>
  <si>
    <t>溆浦县桥江镇人民政府事业</t>
  </si>
  <si>
    <t>溆浦县桥江镇人民政府计生办</t>
  </si>
  <si>
    <t>溆浦县桥江镇人民政府林业中心</t>
  </si>
  <si>
    <t>溆浦县油洋乡人民政府</t>
  </si>
  <si>
    <t>溆浦县油洋乡人民政府事业</t>
  </si>
  <si>
    <t>溆浦县油洋乡人民政府计生办</t>
  </si>
  <si>
    <t>溆浦县油洋乡人民政府林业中心</t>
  </si>
  <si>
    <t>溆浦县三江镇人民政府</t>
  </si>
  <si>
    <t>溆浦县三江镇人民政府事业</t>
  </si>
  <si>
    <t>溆浦县三江镇人民政府计生办</t>
  </si>
  <si>
    <t>溆浦县三江镇人民政府林业中心</t>
  </si>
  <si>
    <t>溆浦县低庄镇人民政府</t>
  </si>
  <si>
    <t>溆浦县低庄镇人民政府事业</t>
  </si>
  <si>
    <t>溆浦县低庄镇人民政府计生办</t>
  </si>
  <si>
    <t>溆浦县低庄镇人民政府林业中心</t>
  </si>
  <si>
    <t>溆浦县深子湖镇人民政府</t>
  </si>
  <si>
    <t>溆浦县深子湖镇人民政府事业</t>
  </si>
  <si>
    <t>溆浦县深子湖镇人民政府计生办</t>
  </si>
  <si>
    <t>溆浦县深子湖镇人民政府林业中心</t>
  </si>
  <si>
    <t>溆浦县水东镇人民政府</t>
  </si>
  <si>
    <t>溆浦县水东镇人民政府事业</t>
  </si>
  <si>
    <t>溆浦县水东镇人民政府计生办</t>
  </si>
  <si>
    <t>溆浦县水东镇人民政府林业中心</t>
  </si>
  <si>
    <t>溆浦县淘金坪乡人民政府</t>
  </si>
  <si>
    <t>溆浦县淘金坪乡人民政府事业</t>
  </si>
  <si>
    <t>溆浦县淘金坪乡人民政府计生办</t>
  </si>
  <si>
    <t>溆浦县淘金坪乡人民政府林业中心</t>
  </si>
  <si>
    <t>溆浦县统溪河镇人民政府</t>
  </si>
  <si>
    <t>溆浦县统溪河镇人民政府事业</t>
  </si>
  <si>
    <t>溆浦县统溪河镇人民政府计生办</t>
  </si>
  <si>
    <t>溆浦县统溪河镇人民政府林业中心</t>
  </si>
  <si>
    <t>溆浦县小横垅乡人民政府</t>
  </si>
  <si>
    <t>溆浦县小横垅乡人民政府事业</t>
  </si>
  <si>
    <t>溆浦县小横垅乡人民政府计生办</t>
  </si>
  <si>
    <t>溆浦县小横垅乡人民政府林业中心</t>
  </si>
  <si>
    <t>溆浦县两丫坪镇人民政府</t>
  </si>
  <si>
    <t>溆浦县两丫坪镇人民政府事业</t>
  </si>
  <si>
    <t>溆浦县两丫坪镇人民政府计生办</t>
  </si>
  <si>
    <t>溆浦县两丫坪镇人民政府林业中心</t>
  </si>
  <si>
    <t>溆浦县中都乡人民政府</t>
  </si>
  <si>
    <t>溆浦县中都乡人民政府事业</t>
  </si>
  <si>
    <t>溆浦县中都乡人民政府计生办</t>
  </si>
  <si>
    <t>溆浦县中都乡人民政府林业中心</t>
  </si>
  <si>
    <t>溆浦县沿溪乡人民政府</t>
  </si>
  <si>
    <t>溆浦县沿溪乡人民政府事业</t>
  </si>
  <si>
    <t>溆浦县沿溪乡人民政府计生办</t>
  </si>
  <si>
    <t>溆浦县沿溪乡人民政府林业中心</t>
  </si>
  <si>
    <t>溆浦县北斗溪镇人民政府</t>
  </si>
  <si>
    <t>溆浦县北斗溪镇人民政府事业</t>
  </si>
  <si>
    <t>溆浦县北斗溪镇人民政府计生办</t>
  </si>
  <si>
    <t>溆浦县北斗溪镇人民政府林业中心</t>
  </si>
  <si>
    <t>溆浦县黄茅园镇人民政府</t>
  </si>
  <si>
    <t>溆浦县黄茅园镇人民政府事业</t>
  </si>
  <si>
    <t>溆浦县黄茅园镇人民政府计生办</t>
  </si>
  <si>
    <t>溆浦县黄茅园镇人民政府林业中心</t>
  </si>
  <si>
    <t>溆浦县龙潭镇人民政府</t>
  </si>
  <si>
    <t>溆浦县龙潭镇人民政府事业</t>
  </si>
  <si>
    <t>溆浦县龙潭镇人民政府计生办</t>
  </si>
  <si>
    <t>溆浦县龙潭镇人民政府林业中心</t>
  </si>
  <si>
    <t>溆浦县葛竹坪镇人民政府</t>
  </si>
  <si>
    <t>溆浦县葛竹坪镇人民政府事业</t>
  </si>
  <si>
    <t>溆浦县葛竹坪镇人民政府计生办</t>
  </si>
  <si>
    <t>溆浦县葛竹坪镇人民政府林业中心</t>
  </si>
  <si>
    <t>溆浦县龙庄湾乡人民政府</t>
  </si>
  <si>
    <t>溆浦县龙庄湾乡人民政府事业</t>
  </si>
  <si>
    <t>溆浦县龙庄湾乡人民政府计生办</t>
  </si>
  <si>
    <t>溆浦县龙庄湾乡人民政府林业中心</t>
  </si>
  <si>
    <t>公共财政预算：附表5.3</t>
  </si>
  <si>
    <t>2025年教育系统人员经费测算明细表</t>
  </si>
  <si>
    <t>溆浦县教育局</t>
  </si>
  <si>
    <t>溆浦县教育工会</t>
  </si>
  <si>
    <t>溆浦县教师发展中心</t>
  </si>
  <si>
    <t>溆浦县职业中等专业学校</t>
  </si>
  <si>
    <t>溆浦县第一中学</t>
  </si>
  <si>
    <t>溆浦县第二中学</t>
  </si>
  <si>
    <t>溆浦县第三中学</t>
  </si>
  <si>
    <t>溆浦县第四中学</t>
  </si>
  <si>
    <t>溆浦县江维中学</t>
  </si>
  <si>
    <t>溆浦县幼儿园</t>
  </si>
  <si>
    <t>溆浦县卢峰镇第一完全小学</t>
  </si>
  <si>
    <t>溆浦县卢峰镇警予学校</t>
  </si>
  <si>
    <t>溆浦县卢峰镇第三完全小学</t>
  </si>
  <si>
    <t>溆浦县屈原学校</t>
  </si>
  <si>
    <t>溆浦县卢峰镇中学</t>
  </si>
  <si>
    <t>溆浦县鹿鸣学校</t>
  </si>
  <si>
    <t>溆浦县卢峰镇麻阳水中学</t>
  </si>
  <si>
    <t>溆浦县卢峰镇麻阳水中心小学</t>
  </si>
  <si>
    <t>溆浦县卢峰镇桔花园村小学</t>
  </si>
  <si>
    <t>溆浦县卢峰镇长乐小学</t>
  </si>
  <si>
    <t>溆浦县江维学校</t>
  </si>
  <si>
    <t>溆浦县大江口镇中学</t>
  </si>
  <si>
    <t>溆浦县大江口镇中心小学</t>
  </si>
  <si>
    <t>溆浦县大江口镇小江口中学</t>
  </si>
  <si>
    <t>溆浦县大江口镇小江口中心小学</t>
  </si>
  <si>
    <t>溆浦县思蒙镇学校</t>
  </si>
  <si>
    <t>溆浦县观音阁镇中学</t>
  </si>
  <si>
    <t>溆浦县观音阁镇中心小学</t>
  </si>
  <si>
    <t>溆浦县均坪镇中学</t>
  </si>
  <si>
    <t>溆浦县均坪镇中心小学</t>
  </si>
  <si>
    <t>溆浦县卢峰镇仲夏学校</t>
  </si>
  <si>
    <t>溆浦县舒溶溪乡中学</t>
  </si>
  <si>
    <t>溆浦县舒溶溪乡中心小学</t>
  </si>
  <si>
    <t>溆浦县观音阁镇木溪学校</t>
  </si>
  <si>
    <t>溆浦县低庄镇中学</t>
  </si>
  <si>
    <t>溆浦县低庄镇中心小学</t>
  </si>
  <si>
    <t>溆浦县深子湖镇中学</t>
  </si>
  <si>
    <t>溆浦县深子湖镇中心小学</t>
  </si>
  <si>
    <t>溆浦县深子湖镇水隘学校</t>
  </si>
  <si>
    <t>溆浦县深子湖镇让家溪学校</t>
  </si>
  <si>
    <t>溆浦县低庄镇大渭溪学校</t>
  </si>
  <si>
    <t>溆浦县双井镇中学</t>
  </si>
  <si>
    <t>溆浦县双井镇中心小学</t>
  </si>
  <si>
    <t>溆浦县双井镇岩家垅中学</t>
  </si>
  <si>
    <t>溆浦县双井镇岩家垅中心小学</t>
  </si>
  <si>
    <t>溆浦县祖师殿镇中学</t>
  </si>
  <si>
    <t>溆浦县祖师殿镇中心小学</t>
  </si>
  <si>
    <t>溆浦县祖师殿镇水田庄学校</t>
  </si>
  <si>
    <t>溆浦县桥江镇中学</t>
  </si>
  <si>
    <t>溆浦县桥江镇中心小学</t>
  </si>
  <si>
    <t>溆浦县卢峰镇新坪学校</t>
  </si>
  <si>
    <t>溆浦县桥江镇大湾学校</t>
  </si>
  <si>
    <t>溆浦县油洋乡中学</t>
  </si>
  <si>
    <t>溆浦县油洋乡中心小学</t>
  </si>
  <si>
    <t>溆浦县油洋乡庄坪中心小学</t>
  </si>
  <si>
    <t>溆浦县桥江镇新田学校</t>
  </si>
  <si>
    <t>溆浦县三江镇江东学校</t>
  </si>
  <si>
    <t>溆浦县三江镇学校</t>
  </si>
  <si>
    <t>溆浦县三江镇善溪学校</t>
  </si>
  <si>
    <t>溆浦县水东镇中学</t>
  </si>
  <si>
    <t>溆浦县水东镇中心小学</t>
  </si>
  <si>
    <t>溆浦县水东镇桐木溪学校</t>
  </si>
  <si>
    <t>溆浦县统溪河镇学校</t>
  </si>
  <si>
    <t>溆浦县小横垅乡中学</t>
  </si>
  <si>
    <t>溆浦县小横垅乡中心小学</t>
  </si>
  <si>
    <t>溆浦县水东镇龙王江中学</t>
  </si>
  <si>
    <t>溆浦县水东镇龙王江中心小学</t>
  </si>
  <si>
    <t>溆浦县淘金坪乡学校</t>
  </si>
  <si>
    <t>溆浦县两丫坪镇中学</t>
  </si>
  <si>
    <t>溆浦县两丫坪镇中心小学</t>
  </si>
  <si>
    <t>溆浦县中都乡学校</t>
  </si>
  <si>
    <t>溆浦县沿溪乡学校</t>
  </si>
  <si>
    <t>溆浦县沿溪乡金垅学校</t>
  </si>
  <si>
    <t>溆浦县北斗溪镇九溪江中学</t>
  </si>
  <si>
    <t>溆浦县北斗溪镇九溪江中心小学</t>
  </si>
  <si>
    <t>溆浦县北斗溪镇学校</t>
  </si>
  <si>
    <t>溆浦县龙潭镇中学</t>
  </si>
  <si>
    <t>溆浦县龙潭镇中心小学</t>
  </si>
  <si>
    <t>溆浦县黄茅园镇中学</t>
  </si>
  <si>
    <t>溆浦县黄茅园镇中心小学</t>
  </si>
  <si>
    <t>溆浦县黄茅园镇合田学校</t>
  </si>
  <si>
    <t>溆浦县龙潭镇横板桥学校</t>
  </si>
  <si>
    <t>溆浦县龙潭镇温水学校</t>
  </si>
  <si>
    <t>溆浦县龙潭镇大华学校</t>
  </si>
  <si>
    <t>溆浦县龙庄湾乡学校</t>
  </si>
  <si>
    <t>溆浦县葛竹坪镇中学</t>
  </si>
  <si>
    <t>溆浦县葛竹坪镇中心小学</t>
  </si>
  <si>
    <t>溆浦县圣达学校(义务)</t>
  </si>
  <si>
    <t>溆浦县芙蓉学校</t>
  </si>
  <si>
    <t>溆浦县雅堂芙蓉学校</t>
  </si>
  <si>
    <t>公共财政预算：附表5.4</t>
  </si>
  <si>
    <t>2025年其他人员经费预算支出表</t>
  </si>
  <si>
    <t>2024年预算</t>
  </si>
  <si>
    <t>2025年预算</t>
  </si>
  <si>
    <t>养老保险（16%）</t>
  </si>
  <si>
    <t>医疗保险（8.5%）</t>
  </si>
  <si>
    <t>住房公积金（7%）</t>
  </si>
  <si>
    <t>工资及津补贴等</t>
  </si>
  <si>
    <t>功能科目</t>
  </si>
  <si>
    <t>经济
科目</t>
  </si>
  <si>
    <t>工 资 预 算</t>
  </si>
  <si>
    <t>工资</t>
  </si>
  <si>
    <t>奖励性
工资</t>
  </si>
  <si>
    <t>交通
补贴</t>
  </si>
  <si>
    <t>绩效奖</t>
  </si>
  <si>
    <t>全县总合计</t>
  </si>
  <si>
    <t>一、自收自支全额对待</t>
  </si>
  <si>
    <t>县残疾人联合会（县残疾人劳动就业服务中心）</t>
  </si>
  <si>
    <t>县公路建设养护中心</t>
  </si>
  <si>
    <t>县水利局（原水政监察大队）</t>
  </si>
  <si>
    <t>县融媒体中心（县广播电视服务部）</t>
  </si>
  <si>
    <t>差额14人，自收自支43人。</t>
  </si>
  <si>
    <t>县住房保障中心（县房屋白蚁防治中心、溆浦县房屋拆迁事务中心）</t>
  </si>
  <si>
    <t>差额133人，自收自支108人</t>
  </si>
  <si>
    <t>溆浦县人民防空结建站</t>
  </si>
  <si>
    <t>溆浦县土地整理开发中心</t>
  </si>
  <si>
    <t>二、差额在职人员工资</t>
  </si>
  <si>
    <t>县辰河目连戏传承保护中心</t>
  </si>
  <si>
    <t>乡镇卫生院</t>
  </si>
  <si>
    <t>县无偿献血采储血点（中医院）</t>
  </si>
  <si>
    <t>康复医院</t>
  </si>
  <si>
    <t>溆浦县垃圾处理场</t>
  </si>
  <si>
    <t>三、其他人员工资补贴</t>
  </si>
  <si>
    <t>县消防大队</t>
  </si>
  <si>
    <t>县煤炭事务中心</t>
  </si>
  <si>
    <t>县应急局（安监人员补助）</t>
  </si>
  <si>
    <t>公共财政预算：附表6</t>
  </si>
  <si>
    <t>2025年预算单位基本运行经费预算安排表</t>
  </si>
  <si>
    <t>功能  
科目</t>
  </si>
  <si>
    <t>部门经济科目</t>
  </si>
  <si>
    <t>政府经济科目</t>
  </si>
  <si>
    <t>单位
性质</t>
  </si>
  <si>
    <t>2024年实有人数</t>
  </si>
  <si>
    <t>人均标准</t>
  </si>
  <si>
    <t>2025年新标准预算数</t>
  </si>
  <si>
    <t>公用经费</t>
  </si>
  <si>
    <t>乡村振兴驻村工作帮扶资金</t>
  </si>
  <si>
    <t>不满十人
单位补助</t>
  </si>
  <si>
    <t>*</t>
  </si>
  <si>
    <t>运转经费包含单位年终绩效奖、AKTD等</t>
  </si>
  <si>
    <t>行政政法口</t>
  </si>
  <si>
    <t>溆浦县人民代表大会常务委员会办公室</t>
  </si>
  <si>
    <t>常委单位</t>
  </si>
  <si>
    <t>中国人民政治协商会议湖南省溆浦县委员会办公室</t>
  </si>
  <si>
    <t>中国共产党溆浦县纪律检查委员会</t>
  </si>
  <si>
    <t>正科级</t>
  </si>
  <si>
    <t>副科级</t>
  </si>
  <si>
    <t>副处级</t>
  </si>
  <si>
    <t>正股级</t>
  </si>
  <si>
    <t>溆浦县公安局交管中心</t>
  </si>
  <si>
    <t>教科文口</t>
  </si>
  <si>
    <t>溆浦县科学技术协会</t>
  </si>
  <si>
    <t xml:space="preserve"> </t>
  </si>
  <si>
    <t>经建口</t>
  </si>
  <si>
    <t>溆浦县交通建设质量监督管理站</t>
  </si>
  <si>
    <t>溆浦县供销合作社</t>
  </si>
  <si>
    <t>资环口</t>
  </si>
  <si>
    <t>溆浦县土地储备交易中心</t>
  </si>
  <si>
    <t>有20名全额人员补差</t>
  </si>
  <si>
    <t>溆浦思蒙国家湿地公园管理局</t>
  </si>
  <si>
    <t>溆浦县中都国有林场</t>
  </si>
  <si>
    <t>溆浦县小横垅国有林场</t>
  </si>
  <si>
    <t>溆浦县兰岗山国有林场</t>
  </si>
  <si>
    <t>溆浦县让家溪国有林场</t>
  </si>
  <si>
    <t>溆浦县雷峰山国有林场</t>
  </si>
  <si>
    <t>溆浦县村镇规划建设管理站</t>
  </si>
  <si>
    <t>农业口</t>
  </si>
  <si>
    <t>杉木塘水库灌区管理所</t>
  </si>
  <si>
    <t>股级</t>
  </si>
  <si>
    <t>社保口</t>
  </si>
  <si>
    <t>溆浦县工伤保险管理中心</t>
  </si>
  <si>
    <t>溆浦县救助事务中心</t>
  </si>
  <si>
    <t>县人民医院</t>
  </si>
  <si>
    <t>企业口</t>
  </si>
  <si>
    <t>资产口</t>
  </si>
  <si>
    <t>乡镇单位</t>
  </si>
  <si>
    <t>乡镇公务费</t>
  </si>
  <si>
    <t>自然资源局基层所</t>
  </si>
  <si>
    <t>公共财政预算：附表6.1</t>
  </si>
  <si>
    <t>2025年乡镇运行经费预算明细表</t>
  </si>
  <si>
    <t>单位名称</t>
  </si>
  <si>
    <t>2024年
预算数</t>
  </si>
  <si>
    <t>基数</t>
  </si>
  <si>
    <t>基本运行经费                        （按照1.2万元/人）</t>
  </si>
  <si>
    <t>乡镇专职消防队运行经费  （按1.75万元/台）</t>
  </si>
  <si>
    <t>退役军人协作发展</t>
  </si>
  <si>
    <t>小 计</t>
  </si>
  <si>
    <t>年度考核</t>
  </si>
  <si>
    <t>2024年财政供养人数（人）</t>
  </si>
  <si>
    <t>消防车台数</t>
  </si>
  <si>
    <t xml:space="preserve">备注：1.按财政供养人员（乡镇政府、计生、林业等乡管单位）人均1.2万元安排（上年实际安排标准，含计生转移支付252万元），基数按20万元/个。
2.基数中含应急能力建设经费、乡镇纪委、乡镇人大、乡镇武装、安全生产、人口监测、团委、涉老组织、妇联、未成年人保护、工会、民政、禁毒、乡村振兴、党代会年会制、AKTD、绩效奖等经费，由乡镇在部门预算中按各部门的考核要求自行安排。
</t>
  </si>
  <si>
    <t>公共财政预算：附表7</t>
  </si>
  <si>
    <t>2025年定额补助单位经费预算安排表</t>
  </si>
  <si>
    <t>实有
人数</t>
  </si>
  <si>
    <t>定额
标准</t>
  </si>
  <si>
    <t>2010501</t>
  </si>
  <si>
    <t>国家统计局溆浦调查队</t>
  </si>
  <si>
    <t>含住户、产量、畜禽、劳动力等国家调查经费和住户样本轮换</t>
  </si>
  <si>
    <t>中国人民武装警察部队溆浦县中队</t>
  </si>
  <si>
    <t>溆浦县辰河目连戏传承保护中心</t>
  </si>
  <si>
    <t>驻村6人*2万元每人</t>
  </si>
  <si>
    <t>溆浦县气象局</t>
  </si>
  <si>
    <t>湖南省水文水资源勘测局溆浦水文局</t>
  </si>
  <si>
    <t>溆浦县慈善总会</t>
  </si>
  <si>
    <t>溆浦县煤炭事务中心</t>
  </si>
  <si>
    <t>2150201</t>
  </si>
  <si>
    <t>溆浦县工业集中区管理委员会</t>
  </si>
  <si>
    <t>公共财政预算：附表8</t>
  </si>
  <si>
    <t>溆浦县2025年村级运转经费预算明细表</t>
  </si>
  <si>
    <t>单位：元</t>
  </si>
  <si>
    <t>乡镇名</t>
  </si>
  <si>
    <t>村 名</t>
  </si>
  <si>
    <t>贫
困
村</t>
  </si>
  <si>
    <t>村
数</t>
  </si>
  <si>
    <t>组数</t>
  </si>
  <si>
    <t>人口数</t>
  </si>
  <si>
    <t>村干报酬和办公费
（每村不低于9万）</t>
  </si>
  <si>
    <t>其他必要支出</t>
  </si>
  <si>
    <t>村干工资</t>
  </si>
  <si>
    <t>村干人数</t>
  </si>
  <si>
    <t>公用经费(含每村应急站经费3000元、计生协会专职副会长1200元)</t>
  </si>
  <si>
    <t>农村文化建设</t>
  </si>
  <si>
    <t>村纪检员津贴、安全员</t>
  </si>
  <si>
    <t>为民服务</t>
  </si>
  <si>
    <t>农村道路安全</t>
  </si>
  <si>
    <t>村道养护</t>
  </si>
  <si>
    <t>扶贫搬迁集中安置点经费</t>
  </si>
  <si>
    <t>绩效考核工资</t>
  </si>
  <si>
    <t>15年离任村干生活补助</t>
  </si>
  <si>
    <t>溆浦县合计</t>
  </si>
  <si>
    <t>卢峰镇小计</t>
  </si>
  <si>
    <t>竹坳村</t>
  </si>
  <si>
    <t>否</t>
  </si>
  <si>
    <t>桥头水村</t>
  </si>
  <si>
    <t>是</t>
  </si>
  <si>
    <t>麻阳水村</t>
  </si>
  <si>
    <t>杨家仁村</t>
  </si>
  <si>
    <t>贺兰求属享编人员</t>
  </si>
  <si>
    <t>大潭村</t>
  </si>
  <si>
    <t>哑塘村</t>
  </si>
  <si>
    <t>张家桥村</t>
  </si>
  <si>
    <t>长乐村</t>
  </si>
  <si>
    <t>桔花园村</t>
  </si>
  <si>
    <t>瑶头村</t>
  </si>
  <si>
    <t>漫水村</t>
  </si>
  <si>
    <t>茅坪村</t>
  </si>
  <si>
    <t>高低村</t>
  </si>
  <si>
    <t>梁家坡村</t>
  </si>
  <si>
    <t>红远村</t>
  </si>
  <si>
    <t>山门垅村</t>
  </si>
  <si>
    <t>马田坪村</t>
  </si>
  <si>
    <t>太坪村</t>
  </si>
  <si>
    <t>红花园村</t>
  </si>
  <si>
    <t>桐木坨村</t>
  </si>
  <si>
    <t>岩英坪村</t>
  </si>
  <si>
    <t>仲夏村</t>
  </si>
  <si>
    <t>高田村</t>
  </si>
  <si>
    <t>红星村</t>
  </si>
  <si>
    <t>南华山村</t>
  </si>
  <si>
    <t>雷峰山村</t>
  </si>
  <si>
    <t>枣子坡村</t>
  </si>
  <si>
    <t>岩湾村</t>
  </si>
  <si>
    <t>车头村</t>
  </si>
  <si>
    <t>新坪村</t>
  </si>
  <si>
    <t>双江口村</t>
  </si>
  <si>
    <t>思蒙镇小计</t>
  </si>
  <si>
    <t>仁里冲村</t>
  </si>
  <si>
    <t>九家溪村</t>
  </si>
  <si>
    <t>黄家庄村</t>
  </si>
  <si>
    <t>新庄垅村</t>
  </si>
  <si>
    <t>上虾溪村</t>
  </si>
  <si>
    <t>军田湾村</t>
  </si>
  <si>
    <t>管竹垅村</t>
  </si>
  <si>
    <t>花园村</t>
  </si>
  <si>
    <t>思蒙湾村</t>
  </si>
  <si>
    <t>蓑衣溪村</t>
  </si>
  <si>
    <t>大江口小计</t>
  </si>
  <si>
    <t>大江口</t>
  </si>
  <si>
    <t>白岩头村</t>
  </si>
  <si>
    <t>茶湾村</t>
  </si>
  <si>
    <t>大湖坪村</t>
  </si>
  <si>
    <t>虎皮溪村</t>
  </si>
  <si>
    <t>金明村</t>
  </si>
  <si>
    <t>芦冲元村</t>
  </si>
  <si>
    <t>仙人堂村</t>
  </si>
  <si>
    <t>立新村</t>
  </si>
  <si>
    <t>顿旗村</t>
  </si>
  <si>
    <t>龙湖村</t>
  </si>
  <si>
    <t>莲花村</t>
  </si>
  <si>
    <t>沅枫村</t>
  </si>
  <si>
    <t>白沙村</t>
  </si>
  <si>
    <t>威虎山村</t>
  </si>
  <si>
    <t>青江屯村</t>
  </si>
  <si>
    <t>洑水湾村</t>
  </si>
  <si>
    <t>飞水洞村</t>
  </si>
  <si>
    <t>小江口村</t>
  </si>
  <si>
    <t>观音阁小计</t>
  </si>
  <si>
    <t>观音阁</t>
  </si>
  <si>
    <t>赤洪村</t>
  </si>
  <si>
    <t>川水村</t>
  </si>
  <si>
    <t>丁桥村</t>
  </si>
  <si>
    <t>金家洞村</t>
  </si>
  <si>
    <t>青垅村</t>
  </si>
  <si>
    <t>文家冲村</t>
  </si>
  <si>
    <t>莲花台村</t>
  </si>
  <si>
    <t>观音阁村</t>
  </si>
  <si>
    <t>木溪村</t>
  </si>
  <si>
    <t>警予村</t>
  </si>
  <si>
    <t>仑斗坪村</t>
  </si>
  <si>
    <t>畔坪村</t>
  </si>
  <si>
    <t>坪里村</t>
  </si>
  <si>
    <t>岩坪村</t>
  </si>
  <si>
    <t>铁溪垅村</t>
  </si>
  <si>
    <t>覃村</t>
  </si>
  <si>
    <t>颜家垅村</t>
  </si>
  <si>
    <t>桐油坡村</t>
  </si>
  <si>
    <t>均坪镇小计</t>
  </si>
  <si>
    <t>金溪界村</t>
  </si>
  <si>
    <t>白雾头村</t>
  </si>
  <si>
    <t>金屋湾村</t>
  </si>
  <si>
    <t>板溪村</t>
  </si>
  <si>
    <t>向家塘村</t>
  </si>
  <si>
    <t>来坡湾村</t>
  </si>
  <si>
    <t>老窑上村</t>
  </si>
  <si>
    <t>明家塘村</t>
  </si>
  <si>
    <t>岩落湾村</t>
  </si>
  <si>
    <t>长坪村</t>
  </si>
  <si>
    <t>先锋村</t>
  </si>
  <si>
    <t>舒溶溪小计</t>
  </si>
  <si>
    <t>舒溶溪</t>
  </si>
  <si>
    <t>火炉溪村</t>
  </si>
  <si>
    <t>龙角桥村</t>
  </si>
  <si>
    <t>水洋坪村</t>
  </si>
  <si>
    <t>尖岩塘村</t>
  </si>
  <si>
    <t>竹坡坳村</t>
  </si>
  <si>
    <t>杨祖易属享编人员</t>
  </si>
  <si>
    <t>扎水塘村</t>
  </si>
  <si>
    <t>水田溪村</t>
  </si>
  <si>
    <t>曹家溪村</t>
  </si>
  <si>
    <t>舒溶溪村</t>
  </si>
  <si>
    <t>双井镇小计</t>
  </si>
  <si>
    <t>灯塔村</t>
  </si>
  <si>
    <t>堰塘湾村</t>
  </si>
  <si>
    <t>花桥社区</t>
  </si>
  <si>
    <t>双井社区</t>
  </si>
  <si>
    <t>彩花村</t>
  </si>
  <si>
    <t>兰花村</t>
  </si>
  <si>
    <t>岩园村</t>
  </si>
  <si>
    <t>塘湾村</t>
  </si>
  <si>
    <t>水集村</t>
  </si>
  <si>
    <t>伍家湾村</t>
  </si>
  <si>
    <t>塘下垅村</t>
  </si>
  <si>
    <t>宝塔村</t>
  </si>
  <si>
    <t>长潭村</t>
  </si>
  <si>
    <t>官庄村</t>
  </si>
  <si>
    <t>洞底湾村</t>
  </si>
  <si>
    <t>舒昭其属享编人员</t>
  </si>
  <si>
    <t>和平村</t>
  </si>
  <si>
    <t>凤凰村</t>
  </si>
  <si>
    <t>云坡村</t>
  </si>
  <si>
    <t>百花村</t>
  </si>
  <si>
    <t>梅花村</t>
  </si>
  <si>
    <t>祖师殿小计</t>
  </si>
  <si>
    <t>祖师殿</t>
  </si>
  <si>
    <t>松溪村</t>
  </si>
  <si>
    <t>四门村</t>
  </si>
  <si>
    <t>赤溪村</t>
  </si>
  <si>
    <t>柳林村</t>
  </si>
  <si>
    <t>荷叶社区</t>
  </si>
  <si>
    <t>向家垅村</t>
  </si>
  <si>
    <t>柳溪村</t>
  </si>
  <si>
    <t>两峰村</t>
  </si>
  <si>
    <t>星光社区</t>
  </si>
  <si>
    <t>坪头村</t>
  </si>
  <si>
    <t>清潭村</t>
  </si>
  <si>
    <t>灶溪村</t>
  </si>
  <si>
    <t>王钊溪村</t>
  </si>
  <si>
    <t>水田庄村</t>
  </si>
  <si>
    <t>令吉冲村</t>
  </si>
  <si>
    <t>水堆湾村</t>
  </si>
  <si>
    <t>青垅溪村</t>
  </si>
  <si>
    <t>鲁家溪村</t>
  </si>
  <si>
    <t>桥江镇小计</t>
  </si>
  <si>
    <t>蛇湾村</t>
  </si>
  <si>
    <t>白岩冲村</t>
  </si>
  <si>
    <t>河上坡村</t>
  </si>
  <si>
    <t>楚垅村</t>
  </si>
  <si>
    <t>菜园村</t>
  </si>
  <si>
    <t>沙湾村</t>
  </si>
  <si>
    <t>萝卜田村</t>
  </si>
  <si>
    <t>李荷花属享人员</t>
  </si>
  <si>
    <t>堰塘村</t>
  </si>
  <si>
    <t>机坪村</t>
  </si>
  <si>
    <t>林家坡村</t>
  </si>
  <si>
    <t>独石村</t>
  </si>
  <si>
    <t>樟驰村</t>
  </si>
  <si>
    <t>板水村</t>
  </si>
  <si>
    <t>曹坡村</t>
  </si>
  <si>
    <t>白田村</t>
  </si>
  <si>
    <t>红牛村</t>
  </si>
  <si>
    <t>德垅湾村</t>
  </si>
  <si>
    <t>大湾村</t>
  </si>
  <si>
    <t>新渡村</t>
  </si>
  <si>
    <t>黄潭村</t>
  </si>
  <si>
    <t>兴旺村</t>
  </si>
  <si>
    <t>八门垅村</t>
  </si>
  <si>
    <t>双其村</t>
  </si>
  <si>
    <t>紫荆村</t>
  </si>
  <si>
    <t>新田村</t>
  </si>
  <si>
    <t>灶坪村</t>
  </si>
  <si>
    <t>楠竹坑村</t>
  </si>
  <si>
    <t>油洋乡小计</t>
  </si>
  <si>
    <t>大址坊村</t>
  </si>
  <si>
    <t>长坡村</t>
  </si>
  <si>
    <t>东山村</t>
  </si>
  <si>
    <t>官溪江村</t>
  </si>
  <si>
    <t>河底江村</t>
  </si>
  <si>
    <t>来溪村</t>
  </si>
  <si>
    <t>庄坪村</t>
  </si>
  <si>
    <t>麻溪村</t>
  </si>
  <si>
    <t>油洋村</t>
  </si>
  <si>
    <t>小址坊村</t>
  </si>
  <si>
    <t>三江镇小计</t>
  </si>
  <si>
    <t>三江村</t>
  </si>
  <si>
    <t>金兰村</t>
  </si>
  <si>
    <t>五里塘村</t>
  </si>
  <si>
    <t>将溪村</t>
  </si>
  <si>
    <t>两江村</t>
  </si>
  <si>
    <t>木壕村</t>
  </si>
  <si>
    <t>朱溪村</t>
  </si>
  <si>
    <t>石牛寨村</t>
  </si>
  <si>
    <t>西湖村</t>
  </si>
  <si>
    <t>乐园村</t>
  </si>
  <si>
    <t>江东村</t>
  </si>
  <si>
    <t>龙泉山村</t>
  </si>
  <si>
    <t>坪坡村</t>
  </si>
  <si>
    <t>公鸡村</t>
  </si>
  <si>
    <t>双坪村</t>
  </si>
  <si>
    <t>龙山村</t>
  </si>
  <si>
    <t>青树村</t>
  </si>
  <si>
    <t>金龙村</t>
  </si>
  <si>
    <t>梅兰村</t>
  </si>
  <si>
    <t>同堂村</t>
  </si>
  <si>
    <t>善溪村</t>
  </si>
  <si>
    <t>大花村</t>
  </si>
  <si>
    <t>金鸡村</t>
  </si>
  <si>
    <t>低庄镇小计</t>
  </si>
  <si>
    <t>吉家冲村</t>
  </si>
  <si>
    <t>阳兴村</t>
  </si>
  <si>
    <t>杨和坪村</t>
  </si>
  <si>
    <t>连山村</t>
  </si>
  <si>
    <t>连塘村</t>
  </si>
  <si>
    <t>荆湖村</t>
  </si>
  <si>
    <t>岩头村</t>
  </si>
  <si>
    <t>低庄村</t>
  </si>
  <si>
    <t>月塘村</t>
  </si>
  <si>
    <t>枫香林村</t>
  </si>
  <si>
    <t>后村湾村</t>
  </si>
  <si>
    <t>思溪村</t>
  </si>
  <si>
    <t>正宁村</t>
  </si>
  <si>
    <t>栗子坪村</t>
  </si>
  <si>
    <t>严家坡村</t>
  </si>
  <si>
    <t>金凤村</t>
  </si>
  <si>
    <t>小龙潭村</t>
  </si>
  <si>
    <t>牌子田村</t>
  </si>
  <si>
    <t>夜珠溪村</t>
  </si>
  <si>
    <t>大渭溪村</t>
  </si>
  <si>
    <t>金子湖村</t>
  </si>
  <si>
    <t>深子湖小计</t>
  </si>
  <si>
    <t>深子湖</t>
  </si>
  <si>
    <t>白泥村</t>
  </si>
  <si>
    <t>向家垴村</t>
  </si>
  <si>
    <t>贺家冲村</t>
  </si>
  <si>
    <t>农跃村</t>
  </si>
  <si>
    <t>泮里村</t>
  </si>
  <si>
    <t>深子湖村</t>
  </si>
  <si>
    <t>清水塘村</t>
  </si>
  <si>
    <t>卫星村</t>
  </si>
  <si>
    <t>张家冲村</t>
  </si>
  <si>
    <t>马家溪村</t>
  </si>
  <si>
    <t>柑子园村</t>
  </si>
  <si>
    <t>刘家坪村</t>
  </si>
  <si>
    <t>曾家溪村</t>
  </si>
  <si>
    <t>让家溪村</t>
  </si>
  <si>
    <t>圣人山村</t>
  </si>
  <si>
    <t>胡家坪村</t>
  </si>
  <si>
    <t>葡萄溪村</t>
  </si>
  <si>
    <t>铁山溪村</t>
  </si>
  <si>
    <t>水隘村</t>
  </si>
  <si>
    <t>黄溪湾村</t>
  </si>
  <si>
    <t>荞子湾村</t>
  </si>
  <si>
    <t>炉场坪村</t>
  </si>
  <si>
    <t>水东镇小计</t>
  </si>
  <si>
    <t>嵩口湾村</t>
  </si>
  <si>
    <t>溪口村</t>
  </si>
  <si>
    <t>黑岩村</t>
  </si>
  <si>
    <t>联合村</t>
  </si>
  <si>
    <t>银湖村</t>
  </si>
  <si>
    <t>龙王江村</t>
  </si>
  <si>
    <t>白竹坪村</t>
  </si>
  <si>
    <t>邱家湾村</t>
  </si>
  <si>
    <t>标东垅村</t>
  </si>
  <si>
    <t>高明溪村</t>
  </si>
  <si>
    <t>板栗坪村</t>
  </si>
  <si>
    <t>湖田坪村</t>
  </si>
  <si>
    <t>莲塘坪村</t>
  </si>
  <si>
    <t>刘家渡村</t>
  </si>
  <si>
    <t>淘金坪小计</t>
  </si>
  <si>
    <t>淘金坪</t>
  </si>
  <si>
    <t>诏诰垴村</t>
  </si>
  <si>
    <t>双江潭村</t>
  </si>
  <si>
    <t>乡门村</t>
  </si>
  <si>
    <t>令溪塘村</t>
  </si>
  <si>
    <t>统溪河小计</t>
  </si>
  <si>
    <t>统溪河</t>
  </si>
  <si>
    <t>龙岩村</t>
  </si>
  <si>
    <t>丫吉坳村</t>
  </si>
  <si>
    <t>枫林村</t>
  </si>
  <si>
    <t>统溪河村</t>
  </si>
  <si>
    <t>竹坪村</t>
  </si>
  <si>
    <t>穿岩山村</t>
  </si>
  <si>
    <t>牛溪村</t>
  </si>
  <si>
    <t>白竹坡村</t>
  </si>
  <si>
    <t>小横垅小计</t>
  </si>
  <si>
    <t>小横垅</t>
  </si>
  <si>
    <t>金子村</t>
  </si>
  <si>
    <t>治湾村</t>
  </si>
  <si>
    <t>梁荣华属享编人员</t>
  </si>
  <si>
    <t>高台村</t>
  </si>
  <si>
    <t>罗子山村</t>
  </si>
  <si>
    <t>罗丰村</t>
  </si>
  <si>
    <t>大同村</t>
  </si>
  <si>
    <t>杨柳村</t>
  </si>
  <si>
    <t>月溪村</t>
  </si>
  <si>
    <t>雷坡村</t>
  </si>
  <si>
    <t>两丫坪小计</t>
  </si>
  <si>
    <t>两丫坪</t>
  </si>
  <si>
    <t>黄金村</t>
  </si>
  <si>
    <t>顿脚水村</t>
  </si>
  <si>
    <t>坪庄垅村</t>
  </si>
  <si>
    <t>江溪垅村</t>
  </si>
  <si>
    <t>当家村</t>
  </si>
  <si>
    <t>提高村</t>
  </si>
  <si>
    <t>凉水井村</t>
  </si>
  <si>
    <t>两丫坪社区</t>
  </si>
  <si>
    <t>咀坡村</t>
  </si>
  <si>
    <t>中都乡小计</t>
  </si>
  <si>
    <t>沙溪村</t>
  </si>
  <si>
    <t>蛟溪村</t>
  </si>
  <si>
    <t>中都村</t>
  </si>
  <si>
    <t>上尚村</t>
  </si>
  <si>
    <t>高坪村</t>
  </si>
  <si>
    <t>长丰村</t>
  </si>
  <si>
    <t>沿溪乡小计</t>
  </si>
  <si>
    <t>青坡村</t>
  </si>
  <si>
    <t>旺坪村</t>
  </si>
  <si>
    <t>白玉村</t>
  </si>
  <si>
    <t>烂泥湾村</t>
  </si>
  <si>
    <t>荆竹山村</t>
  </si>
  <si>
    <t>过江坡村</t>
  </si>
  <si>
    <t>朱家园村</t>
  </si>
  <si>
    <t>瓦庄村</t>
  </si>
  <si>
    <t>金鸡垅村</t>
  </si>
  <si>
    <t>北斗溪小计</t>
  </si>
  <si>
    <t>北斗溪</t>
  </si>
  <si>
    <t>林果村</t>
  </si>
  <si>
    <t>沙坪村</t>
  </si>
  <si>
    <t>松林村</t>
  </si>
  <si>
    <t>黄龙村</t>
  </si>
  <si>
    <t>油垅村</t>
  </si>
  <si>
    <t>坪溪村</t>
  </si>
  <si>
    <t>茅坡村</t>
  </si>
  <si>
    <t>光明村</t>
  </si>
  <si>
    <t>华荣村</t>
  </si>
  <si>
    <t>宝山村</t>
  </si>
  <si>
    <t>肖守逢属享编人员</t>
  </si>
  <si>
    <t>来凤村</t>
  </si>
  <si>
    <t>红花村</t>
  </si>
  <si>
    <t>前进村</t>
  </si>
  <si>
    <t>回春村</t>
  </si>
  <si>
    <t>黄茅园小计</t>
  </si>
  <si>
    <t>黄茅园</t>
  </si>
  <si>
    <t>分水界村</t>
  </si>
  <si>
    <t>七里村</t>
  </si>
  <si>
    <t>横坡村</t>
  </si>
  <si>
    <t>合田村</t>
  </si>
  <si>
    <t>高桥村</t>
  </si>
  <si>
    <t>紫云村</t>
  </si>
  <si>
    <t>金中村</t>
  </si>
  <si>
    <t>茅湾村</t>
  </si>
  <si>
    <t>爱家村</t>
  </si>
  <si>
    <t>景江村</t>
  </si>
  <si>
    <t>西坪村</t>
  </si>
  <si>
    <t>油麻村</t>
  </si>
  <si>
    <t>大埠村</t>
  </si>
  <si>
    <t>树凉村</t>
  </si>
  <si>
    <t>湾潭村</t>
  </si>
  <si>
    <t>龙潭镇小计</t>
  </si>
  <si>
    <t>岩板村</t>
  </si>
  <si>
    <t>云盘村</t>
  </si>
  <si>
    <t>龙泉村</t>
  </si>
  <si>
    <t>向家冲村</t>
  </si>
  <si>
    <t>金厂村</t>
  </si>
  <si>
    <t>金牛村</t>
  </si>
  <si>
    <t>金塘村</t>
  </si>
  <si>
    <t>贵和村</t>
  </si>
  <si>
    <t>新星村</t>
  </si>
  <si>
    <t>圭洞村</t>
  </si>
  <si>
    <t>莲和村</t>
  </si>
  <si>
    <t>张理平属享编人员</t>
  </si>
  <si>
    <t>少山村</t>
  </si>
  <si>
    <t>梓坪村</t>
  </si>
  <si>
    <t>大华村</t>
  </si>
  <si>
    <t>合心村</t>
  </si>
  <si>
    <t>粟山村</t>
  </si>
  <si>
    <t>梁家洞村</t>
  </si>
  <si>
    <t>红岭村</t>
  </si>
  <si>
    <t>红岩村</t>
  </si>
  <si>
    <t>竹园村</t>
  </si>
  <si>
    <t>小黄村</t>
  </si>
  <si>
    <t>中华村</t>
  </si>
  <si>
    <t>石湾村</t>
  </si>
  <si>
    <t>横板桥村</t>
  </si>
  <si>
    <t>阳雀坡村</t>
  </si>
  <si>
    <t>报木村</t>
  </si>
  <si>
    <t>芙蓉村</t>
  </si>
  <si>
    <t>乌峰村</t>
  </si>
  <si>
    <t>虎岗村</t>
  </si>
  <si>
    <t>温水村</t>
  </si>
  <si>
    <t>岭脚村</t>
  </si>
  <si>
    <t>永胜村</t>
  </si>
  <si>
    <t>黄江村</t>
  </si>
  <si>
    <t>葛竹坪小计</t>
  </si>
  <si>
    <t>葛竹坪</t>
  </si>
  <si>
    <t>双江村</t>
  </si>
  <si>
    <t>新桥村</t>
  </si>
  <si>
    <t>横路村</t>
  </si>
  <si>
    <t>楠木冲村</t>
  </si>
  <si>
    <t>鹿山村</t>
  </si>
  <si>
    <t>山背村</t>
  </si>
  <si>
    <t>金石村</t>
  </si>
  <si>
    <t>天星村</t>
  </si>
  <si>
    <t>里木墩村</t>
  </si>
  <si>
    <t>步家垅村</t>
  </si>
  <si>
    <t>旗形村</t>
  </si>
  <si>
    <t>岚水江村</t>
  </si>
  <si>
    <t>龙庄湾小计</t>
  </si>
  <si>
    <t>龙庄湾</t>
  </si>
  <si>
    <t>白银塘村</t>
  </si>
  <si>
    <t>刘家湖村</t>
  </si>
  <si>
    <t>小冲村</t>
  </si>
  <si>
    <t>柳沙坪村</t>
  </si>
  <si>
    <t>进马江村</t>
  </si>
  <si>
    <t>龙庄湾村</t>
  </si>
  <si>
    <t>公共财政预算：附表9</t>
  </si>
  <si>
    <t>溆浦县2025年社区运转经费预算明细表</t>
  </si>
  <si>
    <t>乡 镇</t>
  </si>
  <si>
    <t>社区名称</t>
  </si>
  <si>
    <t>原社区名称</t>
  </si>
  <si>
    <t>组 数</t>
  </si>
  <si>
    <t>人 数</t>
  </si>
  <si>
    <t>合 计</t>
  </si>
  <si>
    <t>基本预算(含每个社区应急站经费3000元)</t>
  </si>
  <si>
    <t>并入人口补贴
（15元/人）</t>
  </si>
  <si>
    <t>15年离任村支书村主任等生活补助</t>
  </si>
  <si>
    <t>社区干部工资备注</t>
  </si>
  <si>
    <t>长兴社区</t>
  </si>
  <si>
    <t>长兴社区居委会</t>
  </si>
  <si>
    <t>东风社区</t>
  </si>
  <si>
    <t>东风社区居委会</t>
  </si>
  <si>
    <t>胜利社区</t>
  </si>
  <si>
    <t>胜利社区居委会</t>
  </si>
  <si>
    <t>民主社区</t>
  </si>
  <si>
    <t>民主社区居委会</t>
  </si>
  <si>
    <t>解放社区</t>
  </si>
  <si>
    <t>解放社区居委会</t>
  </si>
  <si>
    <t>团结社区</t>
  </si>
  <si>
    <t>团结社区居委会</t>
  </si>
  <si>
    <t>兴隆社区</t>
  </si>
  <si>
    <t>兴隆社区居委会</t>
  </si>
  <si>
    <t>幸福社区</t>
  </si>
  <si>
    <t>幸福社区居委会</t>
  </si>
  <si>
    <t>迎宾社区</t>
  </si>
  <si>
    <t>迎宾社区居委会</t>
  </si>
  <si>
    <t>屈原社区</t>
  </si>
  <si>
    <t>屈原社区居委会</t>
  </si>
  <si>
    <t>江坪社区</t>
  </si>
  <si>
    <t>江维社区居委会</t>
  </si>
  <si>
    <t>江口社区</t>
  </si>
  <si>
    <t>上街社区居委会</t>
  </si>
  <si>
    <t>涉江社区</t>
  </si>
  <si>
    <t>下街社区居委会</t>
  </si>
  <si>
    <t>蒜园社区</t>
  </si>
  <si>
    <t>江兴社区居委会</t>
  </si>
  <si>
    <t>湘维第一社区</t>
  </si>
  <si>
    <t>湘维第一居委会</t>
  </si>
  <si>
    <t>湘维第二社区</t>
  </si>
  <si>
    <t>湘维第二居委会</t>
  </si>
  <si>
    <t>黎阳社区</t>
  </si>
  <si>
    <t>黎阳社区居委会</t>
  </si>
  <si>
    <t>新建社区</t>
  </si>
  <si>
    <t>新建社区居委会</t>
  </si>
  <si>
    <t>文明街社区</t>
  </si>
  <si>
    <t>文明社区居委会</t>
  </si>
  <si>
    <t>永兴街社区</t>
  </si>
  <si>
    <t>永兴社区居委会</t>
  </si>
  <si>
    <t>白毛湖社区</t>
  </si>
  <si>
    <t>白毛湖社区居委会</t>
  </si>
  <si>
    <t>东门头社区</t>
  </si>
  <si>
    <t>东门头社区居委会</t>
  </si>
  <si>
    <t>镇东社区</t>
  </si>
  <si>
    <t>镇东社区居委会</t>
  </si>
  <si>
    <t>镇南社区</t>
  </si>
  <si>
    <t>镇南社区居委会</t>
  </si>
  <si>
    <t>谭家湾社区</t>
  </si>
  <si>
    <t>桥冲社区居委会</t>
  </si>
  <si>
    <t>绿化社区</t>
  </si>
  <si>
    <t>绿化社区居委会</t>
  </si>
  <si>
    <t>黄茅园镇小计</t>
  </si>
  <si>
    <t>杨家山社区</t>
  </si>
  <si>
    <t>杨家山社区居委会</t>
  </si>
  <si>
    <t>金福社区</t>
  </si>
  <si>
    <t>正街社区居委会</t>
  </si>
  <si>
    <t>黄金街社区</t>
  </si>
  <si>
    <t>黄金街社区居委会</t>
  </si>
  <si>
    <t>宏兴社区</t>
  </si>
  <si>
    <t>宏兴社区居委会</t>
  </si>
  <si>
    <t>建设社区</t>
  </si>
  <si>
    <t>建设社区居委会</t>
  </si>
  <si>
    <t>正街社区</t>
  </si>
  <si>
    <t>大埠街社区</t>
  </si>
  <si>
    <t>大埠社区居委会</t>
  </si>
  <si>
    <t>新兴社区</t>
  </si>
  <si>
    <t>新兴社区居委会</t>
  </si>
  <si>
    <t>回龙社区</t>
  </si>
  <si>
    <t>回龙社区居委会</t>
  </si>
  <si>
    <t>公共财政预算：附表10</t>
  </si>
  <si>
    <t>溆浦县2025年部门预算单位项目安排表</t>
  </si>
  <si>
    <t>　申报单位（盖章）：溆浦县财政局</t>
  </si>
  <si>
    <t>序
号</t>
  </si>
  <si>
    <t>部门预算经济科目</t>
  </si>
  <si>
    <t>政府预算经济科目</t>
  </si>
  <si>
    <t>政策依据</t>
  </si>
  <si>
    <t>项目主管部门</t>
  </si>
  <si>
    <t>项目实施
单位</t>
  </si>
  <si>
    <t>2025年计划安排数</t>
  </si>
  <si>
    <t>三保标识</t>
  </si>
  <si>
    <t>说明</t>
  </si>
  <si>
    <t>项目清单</t>
  </si>
  <si>
    <t>对口股室</t>
  </si>
  <si>
    <t>本级
安排</t>
  </si>
  <si>
    <t>上级
补助</t>
  </si>
  <si>
    <t>补“天窗”专项资金</t>
  </si>
  <si>
    <t>领导批示</t>
  </si>
  <si>
    <t>教育局</t>
  </si>
  <si>
    <t>003003 保基本民生</t>
  </si>
  <si>
    <t>据实，预计700人*1000元</t>
  </si>
  <si>
    <t>基本民生</t>
  </si>
  <si>
    <t>教科文股</t>
  </si>
  <si>
    <t>家庭经济困难幼儿入园补助金</t>
  </si>
  <si>
    <t>湘财教〔2012〕75号《湖南省财政厅 湖南省教育厅关于建立学前教育资助制度的通知》</t>
  </si>
  <si>
    <t>幼儿25000人，15%资助面3750人*1000元</t>
  </si>
  <si>
    <t>义务教育公用经费</t>
  </si>
  <si>
    <t>湘政办发〔2020〕15号、湘财预〔2023〕224号</t>
  </si>
  <si>
    <t>小学86600人*720元/生/年，初中35000人*940元/生/年，特教900人*6000元/生/年，寄宿生22000人*400元/生/年</t>
  </si>
  <si>
    <t>家庭经济困难学生生活补助</t>
  </si>
  <si>
    <t>财教〔2024〕64号_财政部教育部关于下达2024年城乡义务教育补助经费预算的通知</t>
  </si>
  <si>
    <t>家庭经济困难寄宿生小学2300人*1250元、初中3800人*1500元；家庭经济困难非寄宿生小学11000人*625元、初中4000人*750元，实际面高于17%：小学400人*625元、初中200人*750元。</t>
  </si>
  <si>
    <t>高中国家助学金</t>
  </si>
  <si>
    <t>湘财教〔2022〕13号《湖南省学生资助资金管理办法》</t>
  </si>
  <si>
    <t>现学生17231人30%面为5170人*平均2000元/人/年</t>
  </si>
  <si>
    <t>高中免学费资金</t>
  </si>
  <si>
    <t>免学费学生预计2200人*标准为年生均2000元</t>
  </si>
  <si>
    <t>高中免教科书费</t>
  </si>
  <si>
    <t>上级专项资金</t>
  </si>
  <si>
    <t>中职国家助学金</t>
  </si>
  <si>
    <t>职业中等专业学校</t>
  </si>
  <si>
    <t>比例为6：4，中央60%，省32%，县8%,现有学生人数6000人，年标准2000元/人</t>
  </si>
  <si>
    <t>中职国家免学费资金</t>
  </si>
  <si>
    <t>比例6：4，中央60%，省32%，县8%,现有人数8500人。中央按年生均2000元，省年生均增加400元（地方负责）</t>
  </si>
  <si>
    <t>中职国家奖学金</t>
  </si>
  <si>
    <t>上级专项指标，按上年数预计本年资金数</t>
  </si>
  <si>
    <t>义务教育学生营养改善计划资金</t>
  </si>
  <si>
    <t>湘财教〔2024〕16号《湖南省农村义务教育学生营养改善计划补助资金管理办法》</t>
  </si>
  <si>
    <t>2021-2023年违规挤占学生营养餐补助资金退回财政48.68万元，用于2024年学生营养改善计划资金</t>
  </si>
  <si>
    <t>警予馆免费开放专项补助</t>
  </si>
  <si>
    <t>文化旅游广电体育局</t>
  </si>
  <si>
    <t>50万/年</t>
  </si>
  <si>
    <t>免费开放</t>
  </si>
  <si>
    <t>财教[2020]156号</t>
  </si>
  <si>
    <t>图书馆</t>
  </si>
  <si>
    <t>用于免费开放日常开支</t>
  </si>
  <si>
    <t>领导批示、财教{2020}156号</t>
  </si>
  <si>
    <t>文化馆</t>
  </si>
  <si>
    <t>用于免费开放教学及培训</t>
  </si>
  <si>
    <t>龙潭文化馆免费开放专项补助</t>
  </si>
  <si>
    <t>预算安排</t>
  </si>
  <si>
    <t>抗日战争湘西会战纪念馆
龙潭文化馆</t>
  </si>
  <si>
    <t>乡镇文化站免费开放补助</t>
  </si>
  <si>
    <t>困难群众救助县级配套</t>
  </si>
  <si>
    <t>省人民政府令第216号</t>
  </si>
  <si>
    <t>民政局</t>
  </si>
  <si>
    <t xml:space="preserve">    详见附件表(困难群众救助测算明细表)。</t>
  </si>
  <si>
    <t>社保股</t>
  </si>
  <si>
    <t>城乡居民养老保险县级配套</t>
  </si>
  <si>
    <t>《关于建立统一的城乡居民基本养老保险制度的实施意见》（湘政发[2014]24号）、《关于进一步完善城乡居民基本养老保险制度有关政策的通知》（湘人社规[2023]22号）
湘居民社险:第2024004号</t>
  </si>
  <si>
    <t>人力资源和社会保障局</t>
  </si>
  <si>
    <t>社会保险服务中心</t>
  </si>
  <si>
    <t>1、中央基础养老金财政补助：16.8万人*123元*12个月=24796.8万元。
2、省级基础养老金财政补助：16.8万人*36元(增加13.6元为2025年度调待资金)*12个月=7257.6万元
 3、县级基础养老金财政补助：16.8万人*9元(增加3.4元为2025年配套调待资金)*12个月=1814.4万元
 4、省级个人缴费补贴：32万人*24元=768万元
  5、县级个人缴费补贴：32万人*6元=192万元</t>
  </si>
  <si>
    <t>企业养老保险县级财政配套资金</t>
  </si>
  <si>
    <t>关于印发《湖南省贯彻企业职工基本养老保险全国统筹制度实施方案》的通知（湘政办发[2022]47号）</t>
  </si>
  <si>
    <t xml:space="preserve">
</t>
  </si>
  <si>
    <t>机关社保养老金财政补助</t>
  </si>
  <si>
    <t>财预[2016]36号</t>
  </si>
  <si>
    <t xml:space="preserve">    2025年退休人数预计10113人*5200元（预计人均领待）（预计退休新增1100人，死亡750人），预计2025年发放63000万（预计调待支出1800万元）；预计征缴34000万元，全年缺口约29000万元。</t>
  </si>
  <si>
    <t>养老服务补贴</t>
  </si>
  <si>
    <t>怀政办发[2021]17号、溆民发[2022]18号、怀化发电﹝2021﹞29号、县委常委会议纪要[2022]18号、县政府常务会议纪要[2022]第10次</t>
  </si>
  <si>
    <t>就业专项资金县级配套</t>
  </si>
  <si>
    <t>关于征求《湖南省就业补助资金管理实施办法（征求意见稿）》意见的函和县人民政府常务会议纪要（〔2024〕第9次）</t>
  </si>
  <si>
    <t>就业服务中心</t>
  </si>
  <si>
    <t xml:space="preserve">    第二章、第五条中央财政根据湖南经济社会发展水平及财力实际状况采用因素法与项目法相结合的方式确定我省转移支付的就业资金。省级财政根据全省就业形势、任务和目标需要，按照不低于中央转移支付资金的15%安排;市级财政按不低于上级转移支付资金的10%配套;县市区级财政按不低于上级转移支付资金的5%配套。</t>
  </si>
  <si>
    <t>优抚对象优待抚恤</t>
  </si>
  <si>
    <t>《关于做好优抚对象补助资金管理有关事项的通知》（湘财社[2022]26号）</t>
  </si>
  <si>
    <t>退役军人事务局</t>
  </si>
  <si>
    <t xml:space="preserve">    以预估提标及新增人数：带病人员500*840元*12个月*40%*50%＝1008000元；参战参试2500人*900元*12个月*40%*50%＝5400000元.另有省厅将有明年抵扣67.47万元。
    带病回乡和参战参试两类人员生活补助，中央财政负担60%，其余部分省县各50%。</t>
  </si>
  <si>
    <t>义务兵家属优待金</t>
  </si>
  <si>
    <t>《关于调整义务兵家庭优待金政策的通知》（怀民发[2018]16号</t>
  </si>
  <si>
    <t xml:space="preserve">    从2018年1月1日起，将全市城、乡义务兵家庭优待金标准统一调整为每户每年13000元，资金来源仍按原渠道，市、县两级财政负担比例不变。各地可根据经济社会发展和征兵情况适当提高优待金标准，超标资金由当地财政自行解决。
    按240人测算，标准13000元/人/年，义务兵服役两年。</t>
  </si>
  <si>
    <t>自主就业一次性补助</t>
  </si>
  <si>
    <t>湘财预[2020]237号</t>
  </si>
  <si>
    <t xml:space="preserve">    “根据有关规定，按每服役一年不低于4500元补助的标准，省财政对市县给予一定补助。”（服役一般为5年）220人，标准22500元/人。
    预计退役人数220*22500=495万元。 </t>
  </si>
  <si>
    <t>自谋职业一次性经济补助</t>
  </si>
  <si>
    <t>《关于进一步加强由政府安排工作退役土士兵就业安置工作的意见》（退役军人事务部发[2018]27号）</t>
  </si>
  <si>
    <t xml:space="preserve">    “选择由政府安排工作的退役土兵回到地方后又放弃安排工作待遇的，经本人确认后，由安置地人民政府按照其在部队选择自主就业应领取的一次性退役金和地方一次性经济补助金之和的80%，发给一次性就业补助金。
    ”溆浦协议经济补偿自谋职业安置人员还有75人未领取，人均约2万元，预算为总数的1/3。</t>
  </si>
  <si>
    <t>待安置期间生活费</t>
  </si>
  <si>
    <t xml:space="preserve">    根据关于进一步加强由退役士兵待安排工作期间，安置地人民政府应当按照上年度最低工资标准逐月发发放生活补助。安置人员待安置期间生活费（含由县财政缴纳医保、社保）
    按照待安置期5个月计算，预估我县转业安置人员40人*5个月*4000元（每个月的生活费+医保+社保）</t>
  </si>
  <si>
    <t>城乡居民医疗保险各级财政补助</t>
  </si>
  <si>
    <t>湘医保发[2024]41号</t>
  </si>
  <si>
    <t>医疗保障局</t>
  </si>
  <si>
    <t xml:space="preserve">    “各市（州）、县市区财政部门要按照规定标准足额安排预算，并及时拨付补助资金。市（州）、县市区两级财政补助资金必须于2023年7月前全部到位。未按规定及时足额到位的，省财政将扣减中央和省级财政补助资金，扣减部分由市（州）、县市区财政自行补足。”；各级财政按640元进行配套，比例负担为：中央60%，省32%，市县8%。
    预算数=746000人*700元.中央60%、地方40%（其中省级80%，市县20%)</t>
  </si>
  <si>
    <t>基本公共卫生配套</t>
  </si>
  <si>
    <t>《关于修订基本公共卫生服务等5项补助资金管理办法的通知》（财社[2022]31号）</t>
  </si>
  <si>
    <t>卫生健康局</t>
  </si>
  <si>
    <t>乡镇卫生院会计集中核算中心</t>
  </si>
  <si>
    <t>“分级负担，分级管理。转移支付资金由各级财政按照《改革方案》分级负担，具体任务由各级卫生健康、中医药、疾控等部门分级负责落实。…地方各级财政部门结合地方实际工作需要，统筹安排上级转移支付资金和本级经费，支持落实基本公共卫生服务任务。”</t>
  </si>
  <si>
    <t>计划生育奖励扶助</t>
  </si>
  <si>
    <t>湘卫家庭发〔2016〕2号文件、湘财社【2022】12号、怀财社【2022】70号</t>
  </si>
  <si>
    <t xml:space="preserve">    农村奖扶21559人*80元/人*12月=2069.66万；特扶死亡604人*940元/人*12月=681.31万；特扶伤残430人*580元/人*12月=299.28万；手术并发症（三级）265人*330元/人*12月=104.94万；手术并发症人员门诊包干治疗费265人*1800元/年=47.7万。</t>
  </si>
  <si>
    <t>企业养老保险代发资金</t>
  </si>
  <si>
    <t>根据单位职能设立</t>
  </si>
  <si>
    <t xml:space="preserve">    1、军转干部困难生活补助：118人*1900元*12个月=270万元
    2、退役士兵：13人*1910元*12个月=30万元
    3、建国初期参加革命工作的干部：4*1000元*12个月=4.8万元
    4、建国前老工人：1*1900元*12个月=2.28万元
    5、职教幼教生活补助：14*1150元*12个月=19.32万元。
    6、独生子女父母奖励金:①企业养老代发7150人*80元*12个月=686万元；②城乡居保代发420人*80元*12月=41万元。   
 总计1060万元。
</t>
  </si>
  <si>
    <t>医疗救助县级配套</t>
  </si>
  <si>
    <t>怀政办法【2021】23号《关于印发怀化市医疗救助实施细则的通知》</t>
  </si>
  <si>
    <t>医疗救助支出增长较快,历年缺口大</t>
  </si>
  <si>
    <t>村级组织运转经费</t>
  </si>
  <si>
    <t>湘财市县[2020]4号</t>
  </si>
  <si>
    <t>中国共产党委员会组织部</t>
  </si>
  <si>
    <t>村支书、村主任一肩挑人员3050元/人/月，村党组织书记2550元/人/月，村主任2400元/人/月,其他“两委”成员2000元/人/月），绩效工资200元/人/月。村办公经费30000元/村/年；3000人以上的村办公经费40000元/村/年（含每村应急站经费3000元），村干部报酬和村办公经费两项合计不低于110000元/村/年。离任支书村主任按4800元/人/年，其他离任村干部按2400元/人/年计算。  卢峰社区按政策每社区170000/年，其他农村社区每社区150000/年</t>
  </si>
  <si>
    <t>综改办</t>
  </si>
  <si>
    <t>义务教育校舍维修改造资金</t>
  </si>
  <si>
    <t>维修改造标准每平方1100元，中央60%，省32%,县8%（按上年数29325平方米预计）</t>
  </si>
  <si>
    <t>高中生均公用经费</t>
  </si>
  <si>
    <t xml:space="preserve">湘政办发〔2020〕15号、湘财预〔2019〕335号 </t>
  </si>
  <si>
    <t>12000人*1000元/生/年</t>
  </si>
  <si>
    <t>职业教育专项经费</t>
  </si>
  <si>
    <t>湘发[2010]7号</t>
  </si>
  <si>
    <t>按县域人口人平1元计算。2024年县域人口95万</t>
  </si>
  <si>
    <t>中职学校改善办学条件资金</t>
  </si>
  <si>
    <t>湘财预〔2024〕13号</t>
  </si>
  <si>
    <t>农村教师人才津贴</t>
  </si>
  <si>
    <t>湘政办发〔2020〕15号、湘财预〔2021〕302号</t>
  </si>
  <si>
    <t>乡镇所在地5000人，村小70人、教学点880人，标准为300元、500元、700元；资金分担比例为省80%，县20%。</t>
  </si>
  <si>
    <t>儿童康复训练</t>
  </si>
  <si>
    <t>残疾人联合会</t>
  </si>
  <si>
    <t>残疾儿童康复训练人均15000元/年。</t>
  </si>
  <si>
    <t>村主干养老保险</t>
  </si>
  <si>
    <t>怀办发电[2019]26号</t>
  </si>
  <si>
    <t>372个村*2000元</t>
  </si>
  <si>
    <t>原中小学民办教师（代课老师）生活困难补助</t>
  </si>
  <si>
    <t>怀财教〔2015〕13号、领导批示、湘财社〔2020〕33号</t>
  </si>
  <si>
    <t>共4600人，800人*180元/月、900人*150元/月、1500人*120元/月、1400人*60元/月</t>
  </si>
  <si>
    <t>老年乡村医生困难补助</t>
  </si>
  <si>
    <t>湘政办发[2014]102号</t>
  </si>
  <si>
    <t xml:space="preserve">    "（一）各市州、县市区人民政府负责本辖区的老年乡村医生生活困难补助发放的组织实施工作。各级各有关部门要根据各自职责，协调配合，共同做好工作。卫生计生行政管理部门主要负责老年乡村医生的身份和工作年限的认定工作，并负责做好政策解释宣传和思想疏导工作；财政部门主要负责老年乡村医生的生活困难补助资金的核算及筹措工作；人力资源社会保障部门主要负责老年乡村医生生活困难补助的台账建立及发放工作；公安部门主要负责老年乡村医生的户籍认定、刑事犯罪记录审查工作。..."
                                                          </t>
  </si>
  <si>
    <t>电影放映员生活补助</t>
  </si>
  <si>
    <t>湘财社[2020]33号</t>
  </si>
  <si>
    <t>中国共产党委员会宣传部</t>
  </si>
  <si>
    <t>2025年电影放映员生活补助人数：129人，其中180元/112人，150元/16人，120元/1人（180元*112人+150元*16人+120元*1人）*12个月=272160元。)</t>
  </si>
  <si>
    <t>武陵山片区人才津贴</t>
  </si>
  <si>
    <t>《中共湖南省委、湖南省人民政府关于对武陵山片区农村基层教育卫生人才发展提供重点支持的若干意见》湘发〔2013〕3号</t>
  </si>
  <si>
    <t xml:space="preserve">    “具有初级以上职称（含初级）的在编在岗医疗卫生技术人员，在片区农村卫生院工作期间，给予每人每月不低于300元人才津贴。湘西自治州各县市所需经费由省财政全额负担；片区其他县市区所需经费省财政补助60%，县市区财政配套40%。”。
    共771人，每人每月300元，全年3600元/人，633*3600=277.56万元。</t>
  </si>
  <si>
    <t>免费产筛</t>
  </si>
  <si>
    <t>湘财社指[2024]40号、怀卫妇幼发（2024）2号、</t>
  </si>
  <si>
    <t>妇幼保健院</t>
  </si>
  <si>
    <t xml:space="preserve">    完成全年孕期妇女免费医学检查人次、筛查先天性“愚型儿”，提高人口素质。产筛检查4200人，按照174/人计算，其中上级3300✘100元=330000元，县级配套3300✘74+900✘174=400800元，省县共同负担，根据实际完成量审核拨付</t>
  </si>
  <si>
    <t>新生儿疾病免费筛查与诊断</t>
  </si>
  <si>
    <t>湘财社指[2024]36号、怀卫妇幼发（2024）1号、</t>
  </si>
  <si>
    <t xml:space="preserve">    新生儿疾病筛查，检查人次4500人按照252元/人计算，加上预计5人后期诊断,
4500*252+（550+320+600+270）*5=1067100元，其中上级补助835000元，县级配套307700，省县共同负担，根据实际完成量审核拨付</t>
  </si>
  <si>
    <t>两癌普查</t>
  </si>
  <si>
    <t>湘财社指[2024]36号</t>
  </si>
  <si>
    <t xml:space="preserve">    完成农村适龄妇女“两癌”筛查人次、降低“两癌”死亡率、提高农村妇女生活质量。两癌普查10450人，按照140元/人计算，其中上级指标8900人✘70元=623000，县级配套8900✘70+1550✘140=840000元，根据实际完成量审核拨付。</t>
  </si>
  <si>
    <t>2130209</t>
  </si>
  <si>
    <t>生态公益林补偿</t>
  </si>
  <si>
    <t>湘财预（2021)326号</t>
  </si>
  <si>
    <t>(16*932175+10*114722)/10000=1594万元</t>
  </si>
  <si>
    <t>资环股</t>
  </si>
  <si>
    <t>生态护林员补贴</t>
  </si>
  <si>
    <t>湘财预（2021）277号</t>
  </si>
  <si>
    <t>耕地地力保护补贴资金</t>
  </si>
  <si>
    <t>按湘财预[2023]329号资金下达规模预估</t>
  </si>
  <si>
    <t>农业农村局</t>
  </si>
  <si>
    <t>根据全县耕地面积，结合2024年“耕地地力保护补贴”发放情况，按照上级的资金安排，2025年“耕地地力保护补贴”预计需要6949万元。</t>
  </si>
  <si>
    <t>农业股</t>
  </si>
  <si>
    <t>2130122</t>
  </si>
  <si>
    <t>30399</t>
  </si>
  <si>
    <t>50999</t>
  </si>
  <si>
    <t>农机购置补贴资金</t>
  </si>
  <si>
    <t>关于提前下达2024年中央农机购置与应用补贴资金的通知，湖南省财政厅关于下达2024年省级农机购置与应用补贴资金的通知，</t>
  </si>
  <si>
    <t>农机事务中心</t>
  </si>
  <si>
    <t>稻谷目标价格改革补贴</t>
  </si>
  <si>
    <t>按湘财预[2024]77号资金下达规模预估</t>
  </si>
  <si>
    <t>2025年稻谷目标价格补贴资金用于两个方面，一是发放2025年度种植水稻普通农户稻谷目标价格补贴；二是对优质稻种植者、早稻生产者、实行订单（含储备订单）生产的种植者、适度规模经营者（水稻生产面积30亩及以上）等新型经营主体增加发放稻谷目标价格补贴。</t>
  </si>
  <si>
    <t>经建股</t>
  </si>
  <si>
    <t>市政公共用电照明</t>
  </si>
  <si>
    <t>职能职责</t>
  </si>
  <si>
    <t>城市管理和综合执法局</t>
  </si>
  <si>
    <t>平均每个月33万左右X12个月＝400万元</t>
  </si>
  <si>
    <t>公共用水</t>
  </si>
  <si>
    <t>城市公交车专项经济补偿款</t>
  </si>
  <si>
    <t>溆浦县人民政府专题会议纪要（2013）第21次，溆浦县人民政府专题会议纪要（2023）第10次</t>
  </si>
  <si>
    <t>交通运输局</t>
  </si>
  <si>
    <t>道路运输服务中心</t>
  </si>
  <si>
    <t>教师培训经费</t>
  </si>
  <si>
    <t>溆政办发〔2016〕71号、湘政办发〔2021〕31号《县级人民政府和县级党政主要领导干部履行教育职责评价办法》</t>
  </si>
  <si>
    <t>000 非“三保”支出</t>
  </si>
  <si>
    <t>按2024年教职工工资及津补贴（应发数）预算总额66558.51万元*1.5%。严格审核拨付</t>
  </si>
  <si>
    <t>大事要事保障</t>
  </si>
  <si>
    <t>刚性支出</t>
  </si>
  <si>
    <t>教师定向培养费</t>
  </si>
  <si>
    <t>溆政办发〔2016〕71号、湘政办发〔2020〕15号</t>
  </si>
  <si>
    <t>2024年需付260万元，据实结算。</t>
  </si>
  <si>
    <t>教育基金</t>
  </si>
  <si>
    <t>县委常委会议纪要〔2015〕4号</t>
  </si>
  <si>
    <t>县财政每年安排50万元教育基金</t>
  </si>
  <si>
    <t>教育食堂临时工工资</t>
  </si>
  <si>
    <t>004002 编制外长聘人员支出</t>
  </si>
  <si>
    <t>我县享受营养改善计划学生74156人，按照1：100的比例需配备食堂从业人员908人，按人均1.8万元/人/年(2000元*9个月）计算全年需资金1634.4万元，据实结算。统筹解决</t>
  </si>
  <si>
    <t>临聘人员经费，工资补贴</t>
  </si>
  <si>
    <t>教育保安人员工资</t>
  </si>
  <si>
    <t>中共溆浦县委员会书记专题会议纪要〔2016〕2号</t>
  </si>
  <si>
    <t>372人，标准39036元/人/年，含社保、医保、工伤。据实结算。</t>
  </si>
  <si>
    <t>班主任补助</t>
  </si>
  <si>
    <t>溆政办发〔2016〕71号</t>
  </si>
  <si>
    <t>小学2210人*4000元，初中1155人*5000元</t>
  </si>
  <si>
    <t>非刚性支出</t>
  </si>
  <si>
    <t>一次性退休补贴</t>
  </si>
  <si>
    <t>县委常委会会议纪要[2022]30号</t>
  </si>
  <si>
    <t>2025年176人，按26000元/人计算，需资金457.6万元。2024年缺口150万元</t>
  </si>
  <si>
    <t>教学质量奖</t>
  </si>
  <si>
    <t>县委常委会会议纪要[2023]8号</t>
  </si>
  <si>
    <t>从教育附加类收入解决</t>
  </si>
  <si>
    <t>中小学幼儿园校车奖补资金</t>
  </si>
  <si>
    <t>县政府专题会议纪要2018年第20次</t>
  </si>
  <si>
    <t>县财政配套校车（船）奖补资金1000元/台（只），现共有车（船）320台（只）</t>
  </si>
  <si>
    <t>教师健康体检</t>
  </si>
  <si>
    <t>溆政办发〔2016〕71号、政府常务会议纪要〔2016〕第13次</t>
  </si>
  <si>
    <t>部门一般性支出</t>
  </si>
  <si>
    <t>项目经费</t>
  </si>
  <si>
    <t>“我的韶山行”红色研学</t>
  </si>
  <si>
    <t>领导批示（缺）、湘财预[2024]199号</t>
  </si>
  <si>
    <t>126万元*20%</t>
  </si>
  <si>
    <t>教育发展经费</t>
  </si>
  <si>
    <t>用于督导评估检查、经典诵读、校车管理、防溺水、资助工作、家庭教育、双减、新历咨询室高考、学考、成考组考及设备维护费等</t>
  </si>
  <si>
    <t>结核病筛查经费</t>
  </si>
  <si>
    <t>据实。每年预计新生13800人，50元/人</t>
  </si>
  <si>
    <t>教师招聘</t>
  </si>
  <si>
    <t>溆政办发〔2016〕71号、报告批示</t>
  </si>
  <si>
    <t>2024年缺口18万元，2025年89.6万元，据实结算。</t>
  </si>
  <si>
    <t>教育高质量发展专项资金</t>
  </si>
  <si>
    <t>用于学校维修和建设</t>
  </si>
  <si>
    <t>特殊教育送教上门人员工作经费</t>
  </si>
  <si>
    <t>湘政办发[2022]49号</t>
  </si>
  <si>
    <t>聋儿听力语言康复学校</t>
  </si>
  <si>
    <t>弥补送教服务工作开支不足部分，预计200人*1000元/人。</t>
  </si>
  <si>
    <t>溆浦县第一中学扩建工程项目</t>
  </si>
  <si>
    <t>溆常发(2018)4号</t>
  </si>
  <si>
    <t>县城投公司</t>
  </si>
  <si>
    <t>债务化解</t>
  </si>
  <si>
    <t>债务还本付息</t>
  </si>
  <si>
    <t>金融债务股</t>
  </si>
  <si>
    <t>还本付息</t>
  </si>
  <si>
    <t>溆浦县县域整体推进教育信息化建设工程</t>
  </si>
  <si>
    <t>旅游营销联盟会费</t>
  </si>
  <si>
    <t>怀化市生态文化旅游产业发展领导小组办公室《关于交纳2024年怀化市旅游营销联盟会费的通知》</t>
  </si>
  <si>
    <t>缴纳市旅游联盟会费，用于旅游营销工作</t>
  </si>
  <si>
    <t>舒新城故居</t>
  </si>
  <si>
    <t xml:space="preserve">根据单位职能，舒新城故居列入我单位日常管理 </t>
  </si>
  <si>
    <t>故居维护及安防、环卫、讲解工作，落实免费开放制度</t>
  </si>
  <si>
    <t>第四次全国文物普查经费</t>
  </si>
  <si>
    <t xml:space="preserve"> 湖南省人民政府关于印发《湖南省第四次全国文物普查实施方案》的通知（湘政函【2024】17号）</t>
  </si>
  <si>
    <t>003002 保运转</t>
  </si>
  <si>
    <t>外聘人员绘图、
文本设计劳务费、野外作业人员保险费、专业工具购置费、专家咨询费等。</t>
  </si>
  <si>
    <t>文化服务体系建设</t>
  </si>
  <si>
    <t>财教（2013）98号文件</t>
  </si>
  <si>
    <t>县级配套
275万*8%=22万元</t>
  </si>
  <si>
    <t>体彩销售优秀网点补助</t>
  </si>
  <si>
    <t xml:space="preserve">  关于印发《溆浦县体育彩票销售激励办法》的通知（溆文旅广体联【2021】2号</t>
  </si>
  <si>
    <t>体彩销售优秀网点宣传费、促销费</t>
  </si>
  <si>
    <t>综合计划股</t>
  </si>
  <si>
    <t>应急广播体系
建设及村村响运维经费</t>
  </si>
  <si>
    <t>湖南省人民政府办公厅《关于进一步完善全省应急广播体系建设的通知》（湘政办函【2020】68号</t>
  </si>
  <si>
    <t xml:space="preserve">年度运行维护
投资估算应急广播体系建设及村村响运维经费      149.57万元 </t>
  </si>
  <si>
    <t>文化体育旅游工作专项经费</t>
  </si>
  <si>
    <t>用于文化体育艺术、旅游、文物保护等（含乒乓球协会经费5万元）</t>
  </si>
  <si>
    <t>故居专项管理经费</t>
  </si>
  <si>
    <t>用于纪念广场维护、故居运行维护、租赁房租、文物保护等</t>
  </si>
  <si>
    <t>图书保护购置经费</t>
  </si>
  <si>
    <t>用于购书、流动图书车运行、文化共享工程运行、古籍图书保护</t>
  </si>
  <si>
    <t>非遗普查及申报</t>
  </si>
  <si>
    <t>湖南省实施《中华人民共和国非物质文化遗产法》办法</t>
  </si>
  <si>
    <t>用于非遗普查及申报</t>
  </si>
  <si>
    <t>流动文化车运行</t>
  </si>
  <si>
    <t>用于单位工作用车</t>
  </si>
  <si>
    <t>2169901</t>
  </si>
  <si>
    <t>31005</t>
  </si>
  <si>
    <t>抗日战争湘西会战纪念馆英烈墓东面塌方抢险工程</t>
  </si>
  <si>
    <t>2021年12月7日，县委郑书记主持召开调研文旅战线座谈会时指示：需对英烈墓东塌方进行全面抢险修复，以保护文物本体安全。</t>
  </si>
  <si>
    <t>用于英烈墓东面塌方抢险救灾建设挡土墙。</t>
  </si>
  <si>
    <t>纪念馆维修改造及游步道硬化和绿化工程</t>
  </si>
  <si>
    <t xml:space="preserve">杨廉喜县长批示：同意肖明同志意见。肖明常务副县长批示：呈廉喜县长指示，建议财政审核。
</t>
  </si>
  <si>
    <t>用于纪念园大门外地面改造、新建游步道硬化、绿化新建工具保管室等。</t>
  </si>
  <si>
    <t>弓形山陵园管理费</t>
  </si>
  <si>
    <t>辰河目连戏传承保护经费</t>
  </si>
  <si>
    <t>2020年政府常务会议纪要第65次</t>
  </si>
  <si>
    <t>辰河目连戏传承保护中心</t>
  </si>
  <si>
    <t>传承保护经费</t>
  </si>
  <si>
    <t>门面拆迁补偿款</t>
  </si>
  <si>
    <t>关于县电影院、县剧院门面拆迁补偿情况的汇报</t>
  </si>
  <si>
    <t>剧院门面拆迁补偿</t>
  </si>
  <si>
    <t>专项执法和能力建设经费</t>
  </si>
  <si>
    <t>用于执法和能力建设、扫黄打非等</t>
  </si>
  <si>
    <t>文化市场综合行政执法大队</t>
  </si>
  <si>
    <t>双井敬老院
维修改造</t>
  </si>
  <si>
    <t>溆财综【2023】1号，
领导批示</t>
  </si>
  <si>
    <t xml:space="preserve">    财力补助，该项目被统一结转，后续经向县里请示，同意纳入2025年预算。</t>
  </si>
  <si>
    <t>敬老院工作人员聘用费</t>
  </si>
  <si>
    <t xml:space="preserve">    “第十六条 县市区、乡镇人民政府应当为五保供养服务机构提供必要的设备设施、管理资金，并配备必要的工作人员。五保供养服务机构的日常管理经费和工作人员经费，由县市区人民政府列入财政预算予以保障，不得在发给五保供养对象本人的供养经费中支出”。160人，人均月工资1800元，人均月养老保险667元，人均医疗保险400元。</t>
  </si>
  <si>
    <t>养老机构消防改造资金(室外)</t>
  </si>
  <si>
    <t>县委常委会议纪要[2023]36号</t>
  </si>
  <si>
    <t xml:space="preserve">    原则同意县财政据实解决全县养老机构消防改造缺口资金，从2024年起分两年列入县财政预算。</t>
  </si>
  <si>
    <t>养老机构消防改造资金</t>
  </si>
  <si>
    <t>县委常委会议纪要[2022]18号、县政府常务会议纪要[2022]第10次</t>
  </si>
  <si>
    <t xml:space="preserve">  原则同意县财政解决18所乡镇敬老院消防改造资金304.7万元，房屋安全鉴定费 35 万元，共计 339.7万元。分三年安排。</t>
  </si>
  <si>
    <t>社区托老床位、日间照料床位建设</t>
  </si>
  <si>
    <t>怀政办发[2021]17号、
怀政办发﹝2022﹞11号、
怀政办发﹝2023﹞14号</t>
  </si>
  <si>
    <t xml:space="preserve">    为完成市政府“加强社区养老服务设施保障和城乡社区养老服务供给，90%以上城市社区建有日间照料中心，村居大力发展互助县养老服务设施”的目标任务。2025年拟建设15个，每个点建议按5-10万元/个安排资金，包括维修及装修经费。</t>
  </si>
  <si>
    <t>特困供养机构护理床位建设</t>
  </si>
  <si>
    <t>怀政办发[2021]17号、
怀办发电﹝2021﹞29号</t>
  </si>
  <si>
    <t>004003 其他刚性支出</t>
  </si>
  <si>
    <t xml:space="preserve">    “三、切实解决医疗、养老床位问题。优化养老机构布局，积极实施政府保障性养老机构床位提质升级工程，提升养老服务能力水平；…除明文规定市级政府需配套的支出责任外，按分级负担的原则由各级政府予以保障，确保如期见效。”每张护理床4000元。为完成市政府到2025年完成380张床位建设任务，需列入预算。2025年改造任务150张*4000元=60万元。
    150张*4000元/套</t>
  </si>
  <si>
    <t>特困供养机构运转经费</t>
  </si>
  <si>
    <t>怀政办发﹝2022﹞11号</t>
  </si>
  <si>
    <t xml:space="preserve"> “各县市区按照供养服务对象每年不低于 3000 元/人标准将运转经费列入当地财政预算并保障到位”。“各县市区民政局要做好分散供养失能失智特困人员转入集中供养工作”。集中供养特困对象3000元/人/年*830人。
  3000元/人/年*830人</t>
  </si>
  <si>
    <t>困难老年人家庭适老化改造</t>
  </si>
  <si>
    <t xml:space="preserve">    根据湘民发[2022]45号要求，“十四五”时期全县需完成家庭适老化改造任务1652户，2025年553户。按2024年每户建设标准2158元/户，其中：中央1000元/户，省1000元/户，县配套158元/户。
553户*158元/户</t>
  </si>
  <si>
    <t>老龄事业经费</t>
  </si>
  <si>
    <t>老年人权益保障法</t>
  </si>
  <si>
    <t xml:space="preserve">    第六条“将老龄事业经费列入财政预算，建立稳定的经费保障机制”老龄办印发文件、开展宣传、筹备会议等。</t>
  </si>
  <si>
    <t>未保工作经费</t>
  </si>
  <si>
    <t>湘未保组〔2021〕1号关于印发《湖南省未成年人保护工作领导小组关于加强未成年人保护工作的实施意见》的通知</t>
  </si>
  <si>
    <t xml:space="preserve"> 将未成年人保护工作相关经费纳入本级预算。未成年人保护工作印发文件、办公、宣传（宣传横幅、宣传巨幅标语、宣传片、宣传专栏等）等经费。</t>
  </si>
  <si>
    <t>民政管理专项</t>
  </si>
  <si>
    <t>用于地名标志维护、行政区域界线联合检查、县图录典志编纂出版印刷、婚登低保特困印刷、社会救助核查等</t>
  </si>
  <si>
    <t>47人</t>
  </si>
  <si>
    <t>儿童之家运营经费</t>
  </si>
  <si>
    <t>湘民发〔2019〕11号 关于进一步加强村级儿童之家建设和管理工作的通知</t>
  </si>
  <si>
    <t xml:space="preserve">  财政部门负责统筹安排儿童之家建设和运转经费，并抓好监督落实。58家儿童之家，每家每年1万元运营经费，共58万元</t>
  </si>
  <si>
    <t>流浪乞讨人员及流浪精神病患人员救助管理工作经费</t>
  </si>
  <si>
    <t xml:space="preserve">
城市生活无着的流浪乞讨人员救助管理办法（国务院令第381号)
   溆政发【2007】9号</t>
  </si>
  <si>
    <t>社会救助事务中心</t>
  </si>
  <si>
    <t xml:space="preserve">    城市生活无着的流浪乞讨人员救助管理办法（国务院令第381号）：  第三条　县级以上城市人民政府应当采取积极措施及时救助流浪乞讨人员，并应当将救助工作所需经费列入财政预算，予以保障。  
    溆政发【2007】9号：（四）合理安排救助管理站年度经费预算，并根据救助工作临时性、突发性强的特点，调整财政预算，予以保障，同时监督、指导其做好年度预算执行工作。</t>
  </si>
  <si>
    <t>生活无着的流浪乞讨人员救助管理服务质量大提升专项行动工作经费</t>
  </si>
  <si>
    <t>湘民发【2020】13号   溆民发【2020】23号
湘民发【2022】37号</t>
  </si>
  <si>
    <t xml:space="preserve">    溆民发【2020】23号：溆浦县财政局：加大对救助管理工作的财政投入，保障生活无着的流浪人员救助管理服务质量大提升专项行动工作经费。</t>
  </si>
  <si>
    <t>集中治丧三日免费补助</t>
  </si>
  <si>
    <t>溆办法[2021]6号</t>
  </si>
  <si>
    <t>殡仪馆</t>
  </si>
  <si>
    <t xml:space="preserve">    丧主应该在规定时间内办理治丧手续。治丧三日（含三日）以内的，免收殡仪车接、送遗体费（5公里以内）和悼念厅租用费，所需资金由县财政解决。按照物价部门核定的收费标准测算：1173场*1160元/次=1360680</t>
  </si>
  <si>
    <t>待处理尸体保存费</t>
  </si>
  <si>
    <t>我县目前共有无名尸体3具。按照物价部门核定的收费编制测算：3具*20元/小时*24小时*365天=525600</t>
  </si>
  <si>
    <t>殡葬管理工作经费</t>
  </si>
  <si>
    <t>溆浦县人民政府[2024]第12次常务会议</t>
  </si>
  <si>
    <t xml:space="preserve">    "原则同意县财政每年据实安排殡葬管理工作相关费用，并纳入财政预算。
    溆浦县殡葬管理巡查劝导及政策宣传费用测算：用餐费用138050元、车辆运行费用107650元、政策宣传费用65000元，合计310700元。</t>
  </si>
  <si>
    <t>老人弃婴工作经费</t>
  </si>
  <si>
    <t>【2013】83号关于进一步做好弃婴相关工作的通知、【2021】42号关于进一步推进儿童福利机构优化提质和创新转型高质量发展的实施意见</t>
  </si>
  <si>
    <t>社会福利院</t>
  </si>
  <si>
    <t>5人</t>
  </si>
  <si>
    <t>学生生活费和护理费</t>
  </si>
  <si>
    <t>溆发改价费〔2024〕4 号</t>
  </si>
  <si>
    <t xml:space="preserve">    在校学生85人计算，生活标准16元/天*198天=26.9万元；护理人员6人*2500元/月*9月=13.5万元。
</t>
  </si>
  <si>
    <t>三支一扶</t>
  </si>
  <si>
    <t>《关于实施第四轮高校毕业生“三支一扶”计划的通知》（湘人社[2021]30号）</t>
  </si>
  <si>
    <t>003001 保工资</t>
  </si>
  <si>
    <t xml:space="preserve">    “保障在岗待遇。三支一扶人员工作生活补贴标准按照当地乡镇机关或事业单位从高校毕业生中新聘用工作人员试用期满后的工资收入水平确定，并根据物价、同岗位人员待遇水平等动态调整。…落实社会保险。三支一扶人员按规定参加基本养老、基本医疗、工伤等社会保险，个人缴纳部分从工作生活补贴中代扣代缴，单位缴纳部分由财政分级负担…”；中央财政为新招募人员在岗服务满6个月以上的人员发放一次性安家费；中央财政按照每人每年0.3万元的标准给予省级乡村振兴专项培训补助；省财政给予新招募人员每人0.23万元的体检和岗位培训补助。详见预算测算明细表。
    2023届三支一扶人员15人，2024届三支一扶人员15人</t>
  </si>
  <si>
    <t>档案托管</t>
  </si>
  <si>
    <t>人社、财政五部门《关于进一步加强流动人员人事档案管理服务工作的通知》（人社部发[2014]90号）</t>
  </si>
  <si>
    <t xml:space="preserve">    “各级公共就业和人才服务机构应提供免费的流动人员人事档案基本公共服务。各地要将相关经费纳入同级财政预算，可参考保管的流动人员人事档案数量等因素确定经费数额。
    企、事业职工档案共40387份，按照10元每人每月的标准，收取人事档案托管费40387*10*12=4846440元，按60%计算约290万元。</t>
  </si>
  <si>
    <t>人才考试经费</t>
  </si>
  <si>
    <t>人社、财政部门《关于进一步做好公务员考录面试工作有关问题的通知》（湘人社函[2014]124号）、《关于加强人事考试管理有关问题的通知》（湘人社函[2014]314号）</t>
  </si>
  <si>
    <t xml:space="preserve">    “加强公务员考录面试工作费保障。各级公务员主管部门要根据本地公务员当年招录计划和工作实际需工，本着节约原则，积极事例资源，合理申报面试考场租用、硬件投入、面试考官培训、考官和工作人员考评费（参照国家公务员考试和本地实际，合理确定面试考评费标准）、面试官住宿差旅费用等项目。各级财政部门要把公务员考录面试工作经费列入财政预算，足额安排、及时拨付公务员考录面试工作经费。”；“各级人事考试机构要根据本地经济状况和实际工作需要，合理列支人事考试监考费、巡考费、命题（审题）费、保密费和阅卷专家、阅卷工作人员、值班（加班）人员劳务费。各级财政部门要统筹安排，保障人事考试安全工作各项经费及时到位，维护考试公平公正。...”。
    </t>
  </si>
  <si>
    <t>人社专项经费</t>
  </si>
  <si>
    <t>用于劳动监察、仲裁、基金监管、行政执法、民生实事等</t>
  </si>
  <si>
    <t>57人</t>
  </si>
  <si>
    <t>办公大楼租金</t>
  </si>
  <si>
    <t xml:space="preserve">   用于支付办公大楼租金。（详见合同协议）</t>
  </si>
  <si>
    <t>机关社保代发</t>
  </si>
  <si>
    <t>《湖南省人民政府关于完善城乡居民基本养老保险制度的实施意见》（湘政发[2020]19号）</t>
  </si>
  <si>
    <t xml:space="preserve">    1、建国初期参加工作退休干部特殊津贴7人*1000元*12月=84000元；
    2、小车费81人*16元*12月=15552元；
    3、建国前参加工作退休工人（田世贵）护理费1人*3800元*12月=45600元；
    4、交通下放人员补贴差额115人*124元*12月=171120元；
    5、离休费8人*15月=550000元；
合计：140万元</t>
  </si>
  <si>
    <t>社保基金监管工作经费</t>
  </si>
  <si>
    <t>《湖南省人民政府关于完善企业职工基本养老保险省级统筹制度的通知》（湘政发[2019]11号）
《关于切实加强社会保险基金监管工作的意见》（湘办【2021】28号）</t>
  </si>
  <si>
    <t>49人</t>
  </si>
  <si>
    <t>被征地农民社会保障工作专项经费</t>
  </si>
  <si>
    <t>溆浦县委常委会议纪要[2024]10号，十三届县委常委会2024年第8次会议</t>
  </si>
  <si>
    <t>“七、听取全县被整的农民社会保障工作情况汇报，研究部署相关工作…会议决定如下事项：2、统一将被征地农民社会保障工作纳入年度绩效考核。县财政据实解决被征地农民社会保障工作专项经费。”</t>
  </si>
  <si>
    <t>就业专项经费</t>
  </si>
  <si>
    <t>用于城镇新增就业信息采集、促进就业预防失业、创业担保贷款、就业与职业技能培训、失业保险基金监管等</t>
  </si>
  <si>
    <t>23人</t>
  </si>
  <si>
    <t>创业担保贴息</t>
  </si>
  <si>
    <t>湘财金指【2023】0025号</t>
  </si>
  <si>
    <t>县就业服务中心</t>
  </si>
  <si>
    <t>邮政银行、农商行</t>
  </si>
  <si>
    <t>县级配套比例5%</t>
  </si>
  <si>
    <t>湘办【2021】28号和溆办【2022】14号</t>
  </si>
  <si>
    <t>工伤保险服务中心</t>
  </si>
  <si>
    <t>12人</t>
  </si>
  <si>
    <t>大学生入伍</t>
  </si>
  <si>
    <t>《关于印发&lt;激励大学生参军入伍若干措施&gt;的通知》（湘政发[2020]10号）</t>
  </si>
  <si>
    <t xml:space="preserve">    按照毕业生不低于5000元，在校生不低于4000元的标准，对入伍大学生发放一次性奖励，所需经费由市县财政承担。
 按240人测算，标准5000元/人</t>
  </si>
  <si>
    <t>进疆进藏（高原）</t>
  </si>
  <si>
    <t>《关于坚决贯彻落实习主席重要批示精神提升高原兵征集质效的通知》（湘征办[2021]71号）</t>
  </si>
  <si>
    <t xml:space="preserve">    各市州征兵办要协调政府相关职能部门，将在新疆、西藏以外地区服役的高原条件兵纳入艰苦边远地区服役奖励金优待范畴，给予其家庭发放不少于1万元的一次性奖励。
    按100人测算，标准10000元/人</t>
  </si>
  <si>
    <t>伤残军人1-4级护理费</t>
  </si>
  <si>
    <t>《湖南省退役军人事务厅 湖南省财政厅关于进一步规范残疾人员护理费标准的通知》（湘退役军人发[2020]82号）、《军人抚恤优待条例》</t>
  </si>
  <si>
    <t xml:space="preserve">    由户籍所在地的县市区退役军人事务局负责发放，同级财政保障。
    按照怀化市统计局出具的在岗职工人均年工资92174元为基数测算，全年约1300000元。</t>
  </si>
  <si>
    <t>部分参战人员岗位补贴及社保</t>
  </si>
  <si>
    <t>溆浦县人民政府专题会议纪要[2019]第41次，湖南省人力资源和社会保障厅国家税务总局湖南省税务局关于公布2024年社会保险缴费基准值的通知  湘人社规[2024]12号</t>
  </si>
  <si>
    <t xml:space="preserve">    “对超过3年及以上援助期限的人员，退出公益性岗位。...城镇参战涉核退役人员中超过3年及以上援助期限的人员，由县财政另安排经费解决，不再从就业专项资金中列支。
    2025年调标测算补贴68人*1158.32元/月;养老保险:68人*1610.64/月，基本养老保险每年上调10%。</t>
  </si>
  <si>
    <t>二次入伍退役人员退休待遇差额</t>
  </si>
  <si>
    <t>报告形式汇报，县领导已签字。《关于2024年调整退休人员基本养老金的通知》湘人社规[2024]10号</t>
  </si>
  <si>
    <t xml:space="preserve">   二次入伍人员27人。按每年待遇差额逐步提高，经人社部门测算约11万左右。</t>
  </si>
  <si>
    <t>到人到户补助</t>
  </si>
  <si>
    <t>企业军转干部医保</t>
  </si>
  <si>
    <t>怀化市人力资源和社会保障局怀化市财政局[怀人社函2016]135号</t>
  </si>
  <si>
    <t xml:space="preserve">    “1、关于门诊铺底资金:对困难企业退休军转干部门诊铺底资金每人1200元/年，大病互助180元/每人。大病互助74*180元/年门诊铺底资金74*1200元/年，从2017年起执行。</t>
  </si>
  <si>
    <t>双拥慰问</t>
  </si>
  <si>
    <t>《关于开展2022年“八一”建军节走访慰问活动的通知》（怀退役军人组办﹝2022﹞4号）、溆浦县人民政府常务会议纪要([2023]第13次）</t>
  </si>
  <si>
    <t xml:space="preserve">    根据（2023）第13次溆浦县人民政府常务会议纪要具体事项第一条：从2023年“八一”起将我县走访慰问财政预算经费由180万元提高到260万元（增加80万元）
    全县在享对象近8000人需走访慰问，另有驻军部队和荣军单位。</t>
  </si>
  <si>
    <t>“9.30”烈士纪念日活动</t>
  </si>
  <si>
    <t>革命英雄烈士保护法</t>
  </si>
  <si>
    <t xml:space="preserve">    每年9月30日为烈士纪念日，我县每年会组织人员在灵翠山公园开展开展纪念活动，包括敬献花篮仪式等，同时还要组织慰问烈士遗属。</t>
  </si>
  <si>
    <t>双拥工作经费</t>
  </si>
  <si>
    <t>湘拥[2019]1号（湖南省双拥模范县考评细则）溆委[2022]1号（秘密）</t>
  </si>
  <si>
    <t>《湖南省双拥模范城（县）考评细则》对此项工作一票否决条件是“未专设双拥办、无专职工作人员、无专项经费保障。”双拥宣传、送喜报、悬挂光荣牌等工作经费</t>
  </si>
  <si>
    <t>退役军人优待证免费乘坐公交车费</t>
  </si>
  <si>
    <t>溆浦县人民政府常务会议纪要【2023】第14次</t>
  </si>
  <si>
    <t xml:space="preserve">    退役军人和其他优抚对象持优待证免费乘坐我县县城区城内公交车(道路客运车辆不享受免费政策)，所需经费按15万元/年包干结算。待县湘运公司和县民营公交公司对现有公交车的收费平台进行设备完善和技术升级后，再实行剧卡后免费乘坐县城区域内公交车，所需经费据实结算。包干经费和据实结算经费由县财政补贴。</t>
  </si>
  <si>
    <t>退役军人专项经费</t>
  </si>
  <si>
    <t>用于信访、优抚、退役军人就业创业等</t>
  </si>
  <si>
    <t>民兵训练基地及民兵武器装备仓库运维经费</t>
  </si>
  <si>
    <t>中共溆浦县委常委会会议纪要（2023）22号</t>
  </si>
  <si>
    <t xml:space="preserve">    县财政每年据实解决溆浦民兵训练基地及民兵武器装备仓库运维经费（从2023年1月1日起）列入财政预算.</t>
  </si>
  <si>
    <t>烈士纪念设施管护及维修经费</t>
  </si>
  <si>
    <t>《溆浦县人民政府常务会议纪要》（2023）13次、退役军人事务部《关于发挥基层退役军人服务机构作用 进一步做好零散烈士纪念设施保护管理的意见》、烈士纪念设施保护管理办法</t>
  </si>
  <si>
    <t xml:space="preserve">    全县共有各类烈士纪念设施107处，其中纪念广场3处，烈士陵园1处，零散烈士墓97座，烈士故居4处。每年要对灵翠山烈士纪念广场、溆浦县烈士陵园等6处重点纪念设施进行维修和管理，对97座零散烈士墓进行维护和管理，对4个烈士故居进行保护和管理，需要资金每年都在20万元以上。龙潭烈士零园管理12000一年。
       根据县人民政府2023年第13次常务会议纪要县财政据实安排烈士纪念设施维护的维修经费。</t>
  </si>
  <si>
    <t>87年前军队移交地方及无军籍职工养老金</t>
  </si>
  <si>
    <t>中办发（2004）2号</t>
  </si>
  <si>
    <t>军队离退休干部服务中心</t>
  </si>
  <si>
    <t xml:space="preserve">    中办发（2004）2号文件对军休老干部生活待遇的意见为：移交政府安置的军队离退休干部的生活待遇按照军队统一的项目和标准执行。
    我中心现有87年前军队移交地方退休人员3人、无军籍职工5人，现每月养老金发放55888元。</t>
  </si>
  <si>
    <t>军休老干部活动费</t>
  </si>
  <si>
    <t xml:space="preserve">    我中心现有军休老干部16人、无军籍职工5人、军休遗属1人，现月平均开展活动3次（钓鱼、棋牌、射击、门球、烧烤、登山等），每次活动开展所需经费为6000元左右。</t>
  </si>
  <si>
    <t>军队退休干部医疗保险</t>
  </si>
  <si>
    <t>中办发（2004）2号湘办发（2005）2号</t>
  </si>
  <si>
    <t>军供站过往部队伙食补贴</t>
  </si>
  <si>
    <t>《军用饮食供应站供水站管理办法》、中共溆浦县委常委会会议纪要[2020]22号</t>
  </si>
  <si>
    <t>低庄军供站</t>
  </si>
  <si>
    <t>“第七条 军供站的基本建设、设施维修、设备购置和用于过往部队接待工作的经费，军供站固定编制人员的工资、福利费和公用经费，按照国家规定的开支渠道，由地方财政安排解决。”； “同意增加军供站过往部队伙食补贴，县财政局核算后按程序报批。”</t>
  </si>
  <si>
    <t>光荣院临时工工资及护理费等</t>
  </si>
  <si>
    <t>溆浦县常委会会议纪要【2020】22号文件</t>
  </si>
  <si>
    <t>"同意将光荣院运转经费纳入财政预算，马源、刘小兵同志负责落实。”</t>
  </si>
  <si>
    <t>离休干部医疗保障待遇</t>
  </si>
  <si>
    <t>溆劳社[2002]2号</t>
  </si>
  <si>
    <t xml:space="preserve">    “属财政全额拨款的行政、事业单位由县财政按年人均3600元预算给医疗保险局，在年初预算安排的基本医疗保险费中列支，所在单位按年人均4000元向医疗保险管理局缴纳。”；“第十七条 要高度重视离休干部的医疗保障工作。离休干部医药费统筹出现缺口时，医疗保险局要按季向财政如实申报，财政部门要积极采取措施及时予以审核补助，以确保离休干部医药费保障机制正常运行。”
从医保局提供的基金收支报表来看，2021末尚有离休人员医疗保障基金滚存结余379万元。建议财政预算安排50万，根据实际需要拨付。目前我县现有离休干部8人。</t>
  </si>
  <si>
    <t>建国初期参加工作退休人员门诊医疗补助</t>
  </si>
  <si>
    <t>怀组[2021]43号</t>
  </si>
  <si>
    <t xml:space="preserve">    预算数=13人*8000元</t>
  </si>
  <si>
    <t>2025年城乡居民意外伤害医疗救助和异地就医报销保险业务经办工作经费</t>
  </si>
  <si>
    <t>县领导批示</t>
  </si>
  <si>
    <t xml:space="preserve">    2025年城乡居民意外伤害医疗救助和异地就医报销保险业务经办工作经费申报金额103万，县财政按80%拨付82.4万元纳入预算。</t>
  </si>
  <si>
    <t>2025年城乡居民乡镇征收工作经费</t>
  </si>
  <si>
    <t>2017年市政府常务会议纪要，县领导批示</t>
  </si>
  <si>
    <t xml:space="preserve">  2017年市政府常务会议纪要，县领导批示原则同意对乡镇(街道)安排城乡居民医保征缴工作经费，并按参保人数纳入县财政预算。</t>
  </si>
  <si>
    <t>办公场地租金</t>
  </si>
  <si>
    <t xml:space="preserve">  根据2022年第七次县常务会议纪要，安排办公场地租赁费，纳入县财政预算。</t>
  </si>
  <si>
    <t>医保基金监管工作经费</t>
  </si>
  <si>
    <t>湘办【2021】28号</t>
  </si>
  <si>
    <t xml:space="preserve">  根据湘办【2021】28号文件，加强医保监管经费保障，纳入县财政预算。</t>
  </si>
  <si>
    <t>离任计生专干生活补助</t>
  </si>
  <si>
    <t>《溆浦县人民政府办公室关于对离任村（居）计策专干给予生活补助的通知》（溆政办发〔2011〕28号）</t>
  </si>
  <si>
    <t xml:space="preserve">     “对已颁发《荣誉证书》的离任且年满60岁以上的村（居）计生专干，每月发放30元的生活补助，每年年底一次性发放到位。…县财政局对所需经费按标准足额拨付到位，以确保工作顺利开展。”
   从2016起，随同村干部工资待遇提高，经领导批示按60元/人月发放。离任村计生专干按每人每年720元补助标准发放。24人*720=17280元。</t>
  </si>
  <si>
    <t>生育关怀</t>
  </si>
  <si>
    <t>《关于进一步做好计划生育特殊困难家庭扶助关怀工作的通知》（湘卫家庭发[2015]8号、《中共溆浦县委办公室 溆浦县人民政府办公室印发〈关于优化生育政策促进人口长期均衡发展的工作方案〉的通知》</t>
  </si>
  <si>
    <t xml:space="preserve">   
    “优化再生育服务。对符合"计划生育爱心助孕"援助条件的对象，可以在指定的医疗机构免费享受一次人工授精助孕或试管婴儿助孕服务。…开展定期走访慰问。县级卫生计生部门和计生协会每年要对计划生育特殊困难困难家庭上门慰问，及时了解其困难和需求，给予生活关怀、人文关怀。...强化资金保障。各级财政部门要将政策规定的计生特困家庭扶助所需资金足额纳入预算，落实经费保障，强化监督管理，切实提高资金使用效益。”；“建立完善计划生育特殊家庭定期探访制度，积极落实计划生育特殊家庭双岗联系人制度，在每年春节等主要传统节日，由双岗联系人开展走访慰问，慰问经费纳入财政预算，切实扎牢织密帮扶安全网。
    特扶600元*944人=56.64万，手术并发症800元*235人=18.8万，临时慰问1000元*120人=12万。</t>
  </si>
  <si>
    <t>手术后遗症处理</t>
  </si>
  <si>
    <t>《计划生育手术并发症鉴定管理办法〔试行〕》</t>
  </si>
  <si>
    <t xml:space="preserve">    手术后遗症患者未达到评定标准不能享受手术并发症特扶金人员的善后处理工作，帮助患者缓解实际困难。
    由未达到评定标准的对象根据就医等相关资料报账</t>
  </si>
  <si>
    <t>创建全国健康县</t>
  </si>
  <si>
    <t>政府常务会议纪要〔2022〕第1次、县委常委会会议纪要〔2022〕2号</t>
  </si>
  <si>
    <t xml:space="preserve">    原则同意先财政局据实解决健康溆浦行动推进办工作经费100万元。
    根据工作要求和会议安排，每年拨付100万元工作经费。</t>
  </si>
  <si>
    <t>县级公立医院综合改革等</t>
  </si>
  <si>
    <t>湘卫体改发〔2022〕1号、溆政办发【2015】4号</t>
  </si>
  <si>
    <t xml:space="preserve">    “根据取消药品加成后医院减少的合理收入测算报告，落实政府投入，建立合理的补偿机制。…”县级公立医院改革配套经费。县级公立医院药品零差价535万元；差额工资（人民医院、中医院各40万元）80万；基层能力提升200万元。</t>
  </si>
  <si>
    <t>免费计划生育手术</t>
  </si>
  <si>
    <t>《计划生育技术服务管理条例》</t>
  </si>
  <si>
    <t xml:space="preserve">   “国家向农村实行计划生育的育龄夫妻提供避孕、节育技术服务，所需经费由地方财政予以保障，中央财政对西部困难地区给予适当补助。”</t>
  </si>
  <si>
    <t>普惠性托位入托补助</t>
  </si>
  <si>
    <t>关于印发《湖南省普惠性托位入托补助办法》的通知（湘卫人口家庭发(2024)6号）</t>
  </si>
  <si>
    <t xml:space="preserve">    普惠性托位入托补助从2024年1月起开始执行。全日托为每人每月100元;半日托按照全日托的50%核定，为每人每月 50 元。省级与县级分担比例为8：2。</t>
  </si>
  <si>
    <t>独生子女保健费</t>
  </si>
  <si>
    <t>《湖南省人口计生委湖南省财政厅关于独生子女保健费发放有关问题的通知》（湘人口发〔2011〕6号）、《湖南省独生子女保健费发放对象确认办法》（湘人口发〔2011〕7号）</t>
  </si>
  <si>
    <t xml:space="preserve">    “县级财政负责资金的预算安排和资金集，各级人口计划生育部门在编制年度部门预算时，应将本级承担的独生子女保健费列入部门年度预算，优先安排。…省财政按标准的20%安排独生子女保健专项补助经费”；“发放条件：1、我省户籍居民；2、夫妻双方均无工作单位；3、现有一个子女且未满14周岁”。
    96人*180元/年=17280元</t>
  </si>
  <si>
    <t>育儿补贴</t>
  </si>
  <si>
    <t>《中共溆浦县委办公室 溆浦县人民政府办公室印发〈关于优化生育政策促进人口长期均衡发展的工作方案〉的通知》、溆优化生育领办发〔2023〕1号《溆浦县优化生育政策工作领导小组办公室关于发放三孩育儿补贴有关事项的通知》</t>
  </si>
  <si>
    <t xml:space="preserve">    《中共溆浦县委办公室 溆浦县人民政府办公室印发〈关于优化生育政策促进人口长期均衡发展的工作方案〉的通知》、溆优化生育领办发〔2023〕1号《溆浦县优化生育政策工作领导小组办公室关于发放三孩育儿补贴有关事项的通知》对2023年1月1日后夫妻共同依法生育三个及以上存活子女且夫妻双方均为溆浦籍的家庭，三孩及以上每孩次一次性补贴5000元。
    997人*5000元=498.5万，据实拨付。</t>
  </si>
  <si>
    <t>中医药传承与发展</t>
  </si>
  <si>
    <t>《中共溆浦县委办公室 溆浦县人民政府办公室室关于印发&lt;溆浦县“全国基层中医药工作示范县”建设实施方案&gt;的通知》</t>
  </si>
  <si>
    <t>专项业务费</t>
  </si>
  <si>
    <t>用于免费计划生育手术、农民工尘肺病救治、手术后遗症处理等</t>
  </si>
  <si>
    <t xml:space="preserve">    “县财政局：负责提高财政支持力度，设立中医药财政专项，保障中医药事业的发展。建立持续稳定的中医药发展多元投入机制。建立本县域基层中医药工作投入机制。”县级以上人民政府应当为中医药事业发展提供政策支持和条件保障，将中医药事业发展经费纳入本级财政预算。各级政府在卫生健康投入中统筹安排中医药事业发展经费并加大支持力度。</t>
  </si>
  <si>
    <t>人民医院租赁收回工作专班工作经费</t>
  </si>
  <si>
    <t>溆浦县人民政府常务会议纪要【2023】第4次</t>
  </si>
  <si>
    <t xml:space="preserve">    原则同意《溆浦县人民医院租赁经营问题整改工作专班方案》，并安排工作经费10万元。
    人民医院租赁收回工作还在开展中，专班人员继续在履职。</t>
  </si>
  <si>
    <t>职业病防治经费</t>
  </si>
  <si>
    <t>《湖南省职业病防治若干规定》</t>
  </si>
  <si>
    <t xml:space="preserve">    县级以上人民政府应当加强对职业病防治工作的领导，加强职业病队伍建设、能力和服务体系建设，将职业病防治相关经费纳入财政预算；将职业病防治工作纳入政府年度工作目标考核内容，建立和落实职业病防治监督管理工作责任追究制度。
    主要包含培训费、办公费、重点职业病检测费、工作场所职业病危害检测费、放射性危害因素检测费等。</t>
  </si>
  <si>
    <t>中医药产业链</t>
  </si>
  <si>
    <t xml:space="preserve">   产业链办公室5万元工作经费；抽调人员10人*12000元每年=12万元,；国际山银花研究中心工作经费13万元；山银花GAP基地及集散中心建设前期
费用10万元。</t>
  </si>
  <si>
    <t>医调中心</t>
  </si>
  <si>
    <t>县政府常务会议纪要〔2016〕第15号、溆办发〔2017〕37号</t>
  </si>
  <si>
    <t xml:space="preserve">    “原则同意成立溆浦县医疗纠纷人民调解委员会，聘任5名人民调解员，由县财政安排医疗纠纷调解工作经费20万元列入预算。”
    医调经费20万用于医调委人员工资。</t>
  </si>
  <si>
    <t>卫生健康专项经费</t>
  </si>
  <si>
    <t>用于120急救平台、健康促进、打击两非、突发公共卫生事件预防及处置等</t>
  </si>
  <si>
    <t>75人</t>
  </si>
  <si>
    <t>急救调度中心</t>
  </si>
  <si>
    <t>县人民政府常务会议【2023】第19次</t>
  </si>
  <si>
    <t xml:space="preserve">   原则同意县财政每年解决县急救调度中心水电、系统维护、办公等经费25万元，县卫健局要强化统筹调度，确保急救调度中心正常运转。</t>
  </si>
  <si>
    <t>基本药物制度补助</t>
  </si>
  <si>
    <t xml:space="preserve">    “统筹安排，保障基本。地方各级财政部门结合地方实际工作需要，统筹安排上级转移支付资金和本级经费，支持落实相关工作任务。”。2014年测算标准。村卫室按村支两委工资的80%测算工资891万；乡镇卫生院按2014年药品零差价减少收入约2389.4万元。</t>
  </si>
  <si>
    <t>村卫生室运行经费</t>
  </si>
  <si>
    <t>湘办〔2019〕85号、湘卫基层发〔2020〕3号、怀卫发〔2020〕2号</t>
  </si>
  <si>
    <t xml:space="preserve">    “设立行政村卫生室运行经费，每年每个行政村卫生室补助6000元，所需经费由省和市县财政1：1比例承担。”
    372村*6000元/村*50%=111.6万元。</t>
  </si>
  <si>
    <t>全科医生津贴</t>
  </si>
  <si>
    <t>《国务院办公厅关于改革完善全科医生培养与使用激励机制的意见》国办发〔2018〕3号、湘卫基层发〔2020〕3号</t>
  </si>
  <si>
    <t xml:space="preserve">    “各级政府要落实投入责任，通过政府投入、单位和基地自筹、社会支持等多渠道筹资，进一步加大对全科医生培养与使用激励的支持力度，各项补助经费专款专用，不得截留、挪用、挤占。”；
“落实好全科医生津贴，取得中级职 (社区卫生服务中心)工作的全科医生， 按每人每月不低于500元发放全科医生津贴。”预计总人数298人，每人每年0.6万计算。</t>
  </si>
  <si>
    <t>美沙酮药物维持治疗延伸服务点运转经费</t>
  </si>
  <si>
    <t>溆浦县人民政府常务会议纪要【2023】第19次</t>
  </si>
  <si>
    <t xml:space="preserve">    根据《国家卫生计生委、公安部、国家食品药品监管总局〈关于印发戒毒药物维持治疗工作管理办法〉的通知》（国卫疾控发〔2014〕91号）、《国家卫生计生委办公厅关于印发戒毒药物维持治疗机构基本要求等3个文件的通知（国卫办疾控函〔2015〕287号》、《国家卫生健康委员会、公安部、司法部〈关于印发戒毒治疗管理办法〉的通知》（国卫医发〔2021〕5号）等文件要求，溆浦县药物维持治疗门诊通过实际运营，2023年全年总支出为55万元，总收入为24.3万元，经费缺口30.7万元。</t>
  </si>
  <si>
    <t>基层医疗卫生机构设备购置</t>
  </si>
  <si>
    <t>《湖南省人民政府办公厅关于促进基层卫生健康事业高质量发展的意见》（湘政办发〔2021〕79号）</t>
  </si>
  <si>
    <t xml:space="preserve">   “基层医疗卫生机构所需基本建设、设备购置等发展建设支出，由政府根据公共卫生事业发展需要统筹安排”。用于乡镇卫生院设备更换购置奖补。</t>
  </si>
  <si>
    <t>医疗废弃物处置</t>
  </si>
  <si>
    <t>《医疗废物处理条例》国务院令第380号、政府常务会议纪要【2016】第9次</t>
  </si>
  <si>
    <t xml:space="preserve">    全县每年共需资金98万元，其中乡镇卫生院86万元，村卫生室12万元。</t>
  </si>
  <si>
    <t>农村安全饮用水水质检测</t>
  </si>
  <si>
    <t>《关于农村饮用水安全水质检测中心建设有关问题的会议纪要》溆府阅【2015】17号</t>
  </si>
  <si>
    <t>疾病预防控制中心</t>
  </si>
  <si>
    <t xml:space="preserve">    “...四、场地的装修，扩建及今后每年的运行经费，由疾控中心、财政协商，按照工作需要且据实开支的原则，提出意见报县人民政府…”</t>
  </si>
  <si>
    <t>麻风病防治经费</t>
  </si>
  <si>
    <t>《湖南省疾病预防控制中心关于印发2022年湖南省麻风病防治工作要点通知》（湘疾控函【2022】25号)、麻风病防治条例</t>
  </si>
  <si>
    <t xml:space="preserve">    为巩固我省消除麻风病危害成果,进一步降低局部地区麻风病流行水平，各地应乘势而上、砥砺前行，将对麻风病患者/愈后监测者的关爱救治落到实处，进一步推动麻风病防治工作，具体要求如下:一、做好“新冠肺炎”常态化下的麻风病防控工作。二、夯实麻风病监测体系建设，加强病例发现和优化管理(一)症状监测。三、强化宣传教育与技术培训，着力提升防治机构服务能力。四、加强技术指导和质量控制。目前我县还有麻风病人51人，其中麻风村2人。</t>
  </si>
  <si>
    <t>卫生监督能力及信息化建设；医疗卫生、公共卫生、职业健康、传染病防治等综合监督工作</t>
  </si>
  <si>
    <t xml:space="preserve">《中华人民共和国基本医疗与健康促进法》、《传染病防治法》、《职业病防治法》及其相关法律法规 </t>
  </si>
  <si>
    <t>卫生计生综合监督执法局</t>
  </si>
  <si>
    <t xml:space="preserve">    县级以上人民政府应当加强对职业病防治工作的领导，将职业病防治相关经费纳入财政预算；县级及以上地方人民政府按照本级政府职责负责本行政区域内传染病预防、控制、监督工作的日常经费；各级人民政府应当切实履行发展医疗卫生与健康事业的职责，将医疗卫生与健康促进经费纳入本级政府预算。</t>
  </si>
  <si>
    <t>免费婚检</t>
  </si>
  <si>
    <t>湘财社指[2024]8号</t>
  </si>
  <si>
    <t xml:space="preserve">     按照2800对计算，100元/对，省县共同负担，根据实际完成量审核拨付</t>
  </si>
  <si>
    <t>免费优检</t>
  </si>
  <si>
    <t>湘财教指[2013]208号、溆卫健发[2024]7号</t>
  </si>
  <si>
    <t xml:space="preserve">    按时完成育龄夫妇孕前免费医疗检查，大大降低出生缺陷发生率，提高人口素质。优检2600对，按照240元/对计算，其中中央及省级2200✘168=369600元，县级配套2200✘72+400✘240=254400元，县级配套，根据实际完成量审核拨付</t>
  </si>
  <si>
    <t>危重症孕产妇精准管理</t>
  </si>
  <si>
    <t>怀卫妇幼发（2017）4号、溆卫计发（2017）127号</t>
  </si>
  <si>
    <t xml:space="preserve">    卫生计生行政部门要会同同级财政、民政部门落实危重孕产妇转诊救治专项经费，结合基本医疗保障制度和医疗救助制度，对经济困难的危重孕产妇给予最大限度的救助，确保孕产妇和婴儿的生命安全...各地要将危重症孕产妇救治工作经费纳入年度预算，做好经费保障。对承担危重孕产妇救治工作的医疗机构部分工作经费要给予补助，主要用于组织管理，专家会诊、接诊、业务指导及人员培训等。…”；提高围产保健工作质量，规范高危孕产妇的管理，有效降低孕产妇、围产儿死亡率，切实保障母婴的安全与健康。
    提高围产保健工作质量，规范高危孕产妇的管理，有效降低孕产妇、围产儿死亡率，切实保障母婴的安全与健康。</t>
  </si>
  <si>
    <t>妇女儿童医院差额编工资</t>
  </si>
  <si>
    <t>差额人员工资异动表</t>
  </si>
  <si>
    <t xml:space="preserve">    2023年新成立公立差额拨款公益二类公立医院，现有4个差额编工作人员，参照乡镇卫生院差额编人员工资发放方式测算，预计3100元/人/月，全年合计14.88万元，根据实际工资据实拨付。</t>
  </si>
  <si>
    <t>孕产妇地中海贫血及耳聋筛查</t>
  </si>
  <si>
    <t>怀政办函（2023）21号、溆卫健发[2024]7号</t>
  </si>
  <si>
    <t xml:space="preserve">    2024.7月新增项目，免费筛查孕妇地中海贫血及遗传性耳聋基因筛查，全年预计筛查4200人次，按照330元/人计算，4200人✘330元=1386000元，基本公卫承担595000元由县财政配套329000，根据实际完成量审核拨付。</t>
  </si>
  <si>
    <t>两癌普查工作经费</t>
  </si>
  <si>
    <t>湘财社指[2024]36号、溆浦县人民政府常务会议纪要【2016】第13次</t>
  </si>
  <si>
    <t xml:space="preserve">    “1、由县财政安排农村适龄妇女“两癌”免费检查工作经费70万元。”完成全县农村妇女两癌筛查任务。</t>
  </si>
  <si>
    <t>人才发展专项基金</t>
  </si>
  <si>
    <t>溆办发〔2018〕15号</t>
  </si>
  <si>
    <t>1.全职引进急需紧缺人才2022－2024年引进硕士研究生14名33.6万元；2024年引进硕士研究生19名121.6万元；柔性引进人才计划D类人才1个（EF类不享受）6万元；
2.人才培育计划青年人才驿站建设示范点2个5万元；名师名校长工作室预计培育5个，每个支持3万元工作经费，共15万元；名医工作室预计培育4个，每个支持3万元工作经费，共12万元；
3.新建县级专家工作站3个，按文件要求有达标专家入站的，给予工作站25万元经费支持，共75万元；国家级、省级科技小院建设经费支持，国家级1个，省级1个，市级1个，正在申报1个，40万元；清华大学乡村振兴工作站投入使用后的运营维护费用20万元；每年组织全县党政人才、产业发展、经济等人才去外培训30万元；
4.乡村工匠认定发证：按文件要求出台具体办法，认定初级奖励2000元，中级奖励3000元，高级奖励5000元，10人共5万元；乡村之星：每两年评选10名乡村之星，每人奖励10000元，共10万元；
5.清华大学乡村振兴工作站湖南怀化分站建站100万元；
6.人才专项活动经费用于招才引才高校行（2次）、人才分类认定、人才座谈恳谈会、人才表彰活动、青年人才联谊活动等60万元；
7.人才引进教务工作经费30万元。</t>
  </si>
  <si>
    <t>行政政法股</t>
  </si>
  <si>
    <t>干部教育培训经费</t>
  </si>
  <si>
    <t>湘发〔2019〕5号</t>
  </si>
  <si>
    <t>1、选派干部前往外地调训所需伙食费、差旅费等培训支出共计24万元；
2、全县村（居）支部书记、村主任集中培训（包含会议费4万元，培训费4万元，伙食补助费4万元，印刷费4万元，办公费4万元）；
3、全县县直机关和“两新”党组织书记集中培训（包含会议费4万元，培训费4万元，伙食补助费4万元，印刷费4万元，办公费4万元）。</t>
  </si>
  <si>
    <t>大学生村务专干工资</t>
  </si>
  <si>
    <t>按照大学生村务专干每人每月4003元（女）、3973元（男）发放工资。</t>
  </si>
  <si>
    <t>乡村振兴工作队工作经费</t>
  </si>
  <si>
    <t>县委常委会会议纪要〔2020〕30号</t>
  </si>
  <si>
    <t>365.1667万元=182个村*2万元/个+1.1667万元，其中另续黄潭村（市队）2023年6-12月工作经费1.1667万元</t>
  </si>
  <si>
    <t>选调生补助资金</t>
  </si>
  <si>
    <t>湘组〔2021〕70号</t>
  </si>
  <si>
    <t>具体数据见明细表</t>
  </si>
  <si>
    <t>县委常委2024年第9次会议纪要（[2024]11号）</t>
  </si>
  <si>
    <t>办公场地租赁费2.46万元；会议费2.54万元；办公费1万元；印刷费4.5万元；宣传费1万元；租车费1.5万元；伙食费1.5万元；档案整理费0.5万元。</t>
  </si>
  <si>
    <t>组织部专项经费</t>
  </si>
  <si>
    <t>包含驻村办乡村振兴队长督导工作经费，发展壮大村级集体经济工作经费，省委党校溆浦教学基地建设经费，党员教育经费，人才引进培养经费，党内激励关怀帮扶,绩效考核工作经费等</t>
  </si>
  <si>
    <t>39人</t>
  </si>
  <si>
    <t>残疾人扶持专项</t>
  </si>
  <si>
    <t>用于残疾人职业技能培训7.5、残疾人居家托养及日间照料35、残疾人无障碍改造18、残疾人阳光增收计划10.8</t>
  </si>
  <si>
    <t>残疾人助学</t>
  </si>
  <si>
    <t>湘残联字【2015】17号、湘残联字【2015】24号、湘残联字【2015】24号、</t>
  </si>
  <si>
    <t xml:space="preserve">    “资助标准:对残疾人大学生按下述标准 给予一次性资助:专科4000元/人，本科5000元/人，硕士及以上6000元/人;对贫困残疾人家庭大学生子女不分学历按3000元/人给予一次性资助。资助资金分级负担。省直管县和湘西自治州各县市，由省、县两级各负担50%;非省直管县，由市、县(区)两级各负担50%。有条件的市州、县市区可提高资助标准。
    “资助标准;高中阶段残疾学生每人每学年资助1400元，高中阶段贫困残疾人家庭子女每人每学年资助1000元。省直管县和湘西自治州各县市，由省、县两级各负担50%，非省直管县，由市、县(区)两级各负担50%。有条件的市州、县市区可提高资助标准。”</t>
  </si>
  <si>
    <t>残疾人创业扶持</t>
  </si>
  <si>
    <t>湘残联字【2024】24号</t>
  </si>
  <si>
    <t xml:space="preserve">    “省级资助资金从省级残疾人就业保障金中列支，按照省直管县、湘西自治州所辖县市10000元/人、其他县市区6000元/人的资助标准拨付资金。”按照任务表中县市自建任务20人。应配套20人*1万元=20万元。据实拨付。</t>
  </si>
  <si>
    <t>残疾人基本状况调查</t>
  </si>
  <si>
    <t>湘残工秘字【2021】4号、湘残组人字【2018】14号、</t>
  </si>
  <si>
    <t>基本状况调查每年在31000人左右，补助标准15元/人，因财政紧张我县补助标准在5-10元/人，调查员培训及资料费、差旅费等80000元。</t>
  </si>
  <si>
    <t>创建全国文明城市工作经费</t>
  </si>
  <si>
    <t>用于创建经费80万元、遗留问题100万元</t>
  </si>
  <si>
    <t>1.文明城市创建宣传氛围维修巩固提升30万；2.文明城市创建服务项目委托服务20万；3.文明手册、宣传资料、宣传物品、宣传车6万；4.新时代文明实践“三下乡”活动24万元;5.县级文明村镇、社区奖励资金50万。</t>
  </si>
  <si>
    <t>新闻外宣专项</t>
  </si>
  <si>
    <t>县委常委会议纪要【2016】5号</t>
  </si>
  <si>
    <t>1、新闻外宣记者采访、交流活动费30万；2、群众文化活动组织费50万元；3、社会宣传费40万元；4、资料打印等其他费用20万元。</t>
  </si>
  <si>
    <t>中央、省、市媒体平台合作运营费</t>
  </si>
  <si>
    <t>2024年相关合作协议</t>
  </si>
  <si>
    <t>怀化日报社合作费30万元，怀化电视台合作费30万元，湖南日报社合作费20万元，新华网合作费10万元。</t>
  </si>
  <si>
    <t>农村公益电影配套经费</t>
  </si>
  <si>
    <t>湘财预【2022】345号、湘财教【2012】4号</t>
  </si>
  <si>
    <t>4464场*200=89.28万元</t>
  </si>
  <si>
    <t>电影公司在职人员困难经费</t>
  </si>
  <si>
    <t>县委常委会议纪要【2011】22号</t>
  </si>
  <si>
    <t>1.在职职工大病互助：35*120=4200元；2.退休职工大病互助73*120=12960元；3.在职职工统筹基金：35*320*12个月=134400元</t>
  </si>
  <si>
    <t>电影公司离退休经费补足</t>
  </si>
  <si>
    <t>县委常委会会议纪要【2011】22号</t>
  </si>
  <si>
    <t>原电影发行放映公司退休人员(含提前退休人员)的养老保险待遇维持不变，另财政按退休人员（含提前退休人员）每人每月300元的标准作为因难补助纳入预算。</t>
  </si>
  <si>
    <t>大宣传专项经费</t>
  </si>
  <si>
    <t>用于新闻外宣专项、社科普及、理论宣讲、“溆水大讲堂”、哲学社会、意识形态、理论中心组学习、国防动员教育宣传等</t>
  </si>
  <si>
    <t>电影公司门面拆除补偿</t>
  </si>
  <si>
    <t>政府常务会会议纪要【2017】14号</t>
  </si>
  <si>
    <t>单位维修及维护17万
元，各项办公费用及印刷费用3万元。</t>
  </si>
  <si>
    <t>系列重点时政学习读物资金</t>
  </si>
  <si>
    <t>县委常委会议纪要【2022】30号、县委常委会会议纪要【2023】23号</t>
  </si>
  <si>
    <t>文艺创作专项</t>
  </si>
  <si>
    <t>用于文艺创作、作家小屋、《溆浦文艺》编印等</t>
  </si>
  <si>
    <t>文学艺术界联合会</t>
  </si>
  <si>
    <t>生态护林员人身意外伤害保险</t>
  </si>
  <si>
    <t>用于2023、2024、2025年人身意外伤害保险</t>
  </si>
  <si>
    <t>林业局</t>
  </si>
  <si>
    <t>省级考核指标</t>
  </si>
  <si>
    <t>森林病虫害防治</t>
  </si>
  <si>
    <t>《森林病虫害防治条例》、政府常务会议记要【2023】18号、县委常委会议记要【2023】31号</t>
  </si>
  <si>
    <t>会议通过2023-2026年森防管家方案，每年县财政安排森林病虫害防治配套资金150万元。</t>
  </si>
  <si>
    <t>3.12义务植树</t>
  </si>
  <si>
    <t>《湖南省义务植树细则》</t>
  </si>
  <si>
    <t xml:space="preserve">   绿化面积增加100亩</t>
  </si>
  <si>
    <t>森林保险</t>
  </si>
  <si>
    <t>政府常务会议记要【2023】18号</t>
  </si>
  <si>
    <t>森林扑火团体意外险64.5万元及森林保险33.07万元</t>
  </si>
  <si>
    <t>育林基金减收补助专项</t>
  </si>
  <si>
    <t>湘财预【2010】250号</t>
  </si>
  <si>
    <t>86人</t>
  </si>
  <si>
    <t>林业专项工作经费</t>
  </si>
  <si>
    <t>包含林长制工作经费，国家储备林建设工作，古树名木保护经费，森林资源调查监测，打击破坏森林资源“春雷”行动技术服务费（包含一次性2023年，2024年林业保险经费26.55万元）</t>
  </si>
  <si>
    <t>溆水源头保护</t>
  </si>
  <si>
    <t>溆政函【2018】4号</t>
  </si>
  <si>
    <t>中都国有林场</t>
  </si>
  <si>
    <t>县木材公司职工养老保险及工作经费</t>
  </si>
  <si>
    <t xml:space="preserve">   2019年第45次政府常务会议记要34次</t>
  </si>
  <si>
    <t>木材公司</t>
  </si>
  <si>
    <t>商品林保险</t>
  </si>
  <si>
    <t>湘财金【2024】62号</t>
  </si>
  <si>
    <t>县林业局</t>
  </si>
  <si>
    <t>中华财险溆浦县支公司</t>
  </si>
  <si>
    <t>公益林保险</t>
  </si>
  <si>
    <t>县级配套比例9%</t>
  </si>
  <si>
    <t>第三次全国土壤普查</t>
  </si>
  <si>
    <t>《国务院关于开展第三次全国土壤普查的通知》（国发[2022]4号 ）  县政府常常务会议纪要第6次，[2023]县委常委会议纪要[2023]7号</t>
  </si>
  <si>
    <t>从产粮大县奖励资金解决</t>
  </si>
  <si>
    <t>2130599</t>
  </si>
  <si>
    <t>农村卫生厕所改造</t>
  </si>
  <si>
    <t>溆浦县政府常务会议纪要[2022]第13次</t>
  </si>
  <si>
    <t>建设农村户用卫生厕所1500座，每座县级配套1760元。</t>
  </si>
  <si>
    <t>国有农场税费改革转移支付资金</t>
  </si>
  <si>
    <t>湘财预[2008]200号</t>
  </si>
  <si>
    <t>县园艺场、农科所、良种场等三场每年的转移支付资金，用于三场正常运转支出</t>
  </si>
  <si>
    <t>辅助工作人员经费</t>
  </si>
  <si>
    <t>溆浦县人民政府常务会
[2020]第51次会议纪要</t>
  </si>
  <si>
    <t>全部用于保障10名辅助工作人员工资，10人X2600元每月X12个月，其他部分用于三险，</t>
  </si>
  <si>
    <t>农业产业高质量发展</t>
  </si>
  <si>
    <t>用于外来物种管理、农业环境保护与污染治理、化肥农药减量增效、农业技术推广、农产品质量安全检测、农作物病虫害防治、植物保护与植物检疫、农作物病虫害绿色防控及专业社会化服务、农田重金属污染治理、二品一标品牌建设、智慧渔政视频监控系统建设、退捕渔民安置保障等</t>
  </si>
  <si>
    <t>高标农田建设项目</t>
  </si>
  <si>
    <t>评审报告</t>
  </si>
  <si>
    <t>农业专项经费</t>
  </si>
  <si>
    <t>用于惠农资金管理发放、粮食生产耕地抛荒治理、重点水域禁捕、农村改厕、乡村振兴、产业发展、乡村振兴常态化督查、小额信贷、农博会参展、结对帮扶、联系手册和资料袋印刷费等</t>
  </si>
  <si>
    <t>125人，从产粮大县奖励资金解决</t>
  </si>
  <si>
    <t>县改善农村人居环境工作领导小组办公室工作经费</t>
  </si>
  <si>
    <t>关于印发《溆浦县推进农村人居环境整治“六大工程”“七大行动”实施方案》的通知（溆办[2021]3号）</t>
  </si>
  <si>
    <t>每月下乡检查村庄清洁行动、示范创建工作督查指导车费26万元，差旅费18万元，电脑耗材及办公用品16万，打印资料费10万，宣传及宣传牌13万元，会议及培训6万元，出差考察学习3万元，迎接上级检查相关工作8万元，上级领导来溆沿线垃圾清理费用20万。</t>
  </si>
  <si>
    <t>数据清洗和数据服务</t>
  </si>
  <si>
    <t>湖南省扶贫开放办公室《关于进一步做好问题数据清洗工作的通知》湘扶办发[2019]1号</t>
  </si>
  <si>
    <t>防返贫监测数据清洗和服务费9万元一年。</t>
  </si>
  <si>
    <t>“人防+技防”平台服务费</t>
  </si>
  <si>
    <t>溆浦县政府常务会议纪要[2022]第18次</t>
  </si>
  <si>
    <t>用于”人防+技防“平台运行维护，按照平台建设总价137.08万元的15%费用计算，每年运维服务费为20.67万元。</t>
  </si>
  <si>
    <t>办公用房维修</t>
  </si>
  <si>
    <t>财政评审意见</t>
  </si>
  <si>
    <t>农业农村局、乡村振兴局搬迁，办公楼修缮。</t>
  </si>
  <si>
    <t>村庄清洁行动</t>
  </si>
  <si>
    <t>《湖南省农村人居环境整治村庄清洁行动实施方案》的通知（湘农联[2019]3号）</t>
  </si>
  <si>
    <t>各乡镇</t>
  </si>
  <si>
    <t>412个村居，垃圾清扫清运费用及粪污资源化利用运行维护保底4万元/村</t>
  </si>
  <si>
    <t>油菜保险</t>
  </si>
  <si>
    <t>县农业农村局</t>
  </si>
  <si>
    <t>人保财险、中华联合、太平洋财险</t>
  </si>
  <si>
    <t>县级配套比例10%。其中人保财险5万，中华联合4万，太平洋3万。</t>
  </si>
  <si>
    <t>玉米种植保险</t>
  </si>
  <si>
    <t>湘财金【2024】38号、
湘财金【2024】62号</t>
  </si>
  <si>
    <t>国寿财险</t>
  </si>
  <si>
    <t>县级配套比例10%。</t>
  </si>
  <si>
    <t>水稻完全成本保险</t>
  </si>
  <si>
    <t>人保财险、中华财险、太平洋财险</t>
  </si>
  <si>
    <t>县级配套比例10%。其中人保财险74万元，中华联合37万元，太平洋33万元。</t>
  </si>
  <si>
    <t>水稻制种保险</t>
  </si>
  <si>
    <t>县级配套比例10%。其中人保财险31万，中华联合7万，太平洋3万。</t>
  </si>
  <si>
    <t>大豆保险</t>
  </si>
  <si>
    <t>县级配套比例10%</t>
  </si>
  <si>
    <t>农村经营管理专项经费</t>
  </si>
  <si>
    <t>用于农业新型经营主体能力提升、农村土地承包经营纠纷调解仲裁、惠农减负、村集体经济、农村宅基地管理、农村集体“三资”管理、“村社分账”管理</t>
  </si>
  <si>
    <t>农村经营服务站</t>
  </si>
  <si>
    <t>实有18人，业务量大</t>
  </si>
  <si>
    <t>高标准农田建设项目管理</t>
  </si>
  <si>
    <t>怀农发[2024]4号
怀农发[2024}53号
怀农发[2024]54号</t>
  </si>
  <si>
    <t>农业综合服务中心</t>
  </si>
  <si>
    <t>6人</t>
  </si>
  <si>
    <t>2130199</t>
  </si>
  <si>
    <t>30299</t>
  </si>
  <si>
    <t>50502</t>
  </si>
  <si>
    <t>农机管理专项</t>
  </si>
  <si>
    <t>用于农机管理、农机安全、免费监理、平安农机建设等</t>
  </si>
  <si>
    <t>24人</t>
  </si>
  <si>
    <t>30310</t>
  </si>
  <si>
    <t>50903</t>
  </si>
  <si>
    <t>田土宜机化改造项目</t>
  </si>
  <si>
    <t>溆浦县人民政府常务会议纪要［2024］第1次</t>
  </si>
  <si>
    <t>2023年省级农机购置与应用补贴资金</t>
  </si>
  <si>
    <t>湘财农指[2023]76号</t>
  </si>
  <si>
    <t>其它支出</t>
  </si>
  <si>
    <t>2024年超长期特别国债支持农机报废更新资金的通知中央农机购置与应用补贴资金</t>
  </si>
  <si>
    <t>湘财预【2024】244号</t>
  </si>
  <si>
    <t>2130106</t>
  </si>
  <si>
    <t>大豆玉米全程机械化示范基地建设项目</t>
  </si>
  <si>
    <t>湘财预【2023】214号</t>
  </si>
  <si>
    <t>59999</t>
  </si>
  <si>
    <t>社会化服务项目</t>
  </si>
  <si>
    <t>湘财预【2024】167号</t>
  </si>
  <si>
    <t>生活垃圾焚烧发电及飞灰处置费</t>
  </si>
  <si>
    <t>合同协议和政府常务会议纪要[2023]第14次</t>
  </si>
  <si>
    <t>垃圾处理费</t>
  </si>
  <si>
    <t>合同协议，职能职责</t>
  </si>
  <si>
    <t>城乡垃圾清运、县城清扫</t>
  </si>
  <si>
    <t>[2023]第1次常务会议纪要</t>
  </si>
  <si>
    <t>预列</t>
  </si>
  <si>
    <t>协管员工资及保险</t>
  </si>
  <si>
    <t>城区园林绿化管护</t>
  </si>
  <si>
    <t>合同协议</t>
  </si>
  <si>
    <t>每年管护费用321.6万元/年</t>
  </si>
  <si>
    <t>合同协议项目</t>
  </si>
  <si>
    <t>灵翠山公园管护</t>
  </si>
  <si>
    <t>每年管护费用167.77万元/年</t>
  </si>
  <si>
    <t>餐厨垃圾收集转运</t>
  </si>
  <si>
    <t>每年转运费用116.2万元/年</t>
  </si>
  <si>
    <t>灵翠山公园土地租金</t>
  </si>
  <si>
    <t>10万元/年</t>
  </si>
  <si>
    <t>城东防洪堤值班费</t>
  </si>
  <si>
    <t>垃圾中转站渗滤处理项目</t>
  </si>
  <si>
    <t>99.2万元/年</t>
  </si>
  <si>
    <t>垃圾分类创建工作经费</t>
  </si>
  <si>
    <t>县常务会议纪要{2023}第1次，溆浦县常务会议纪要【2023】第21次</t>
  </si>
  <si>
    <t>30万＋4万元＝34万元</t>
  </si>
  <si>
    <t>城市管理专项</t>
  </si>
  <si>
    <t>用于溆水两岸景观亮化设施维修、市政设施日常维护、百小工程、市政设施应急工程、警予路花箱更换等</t>
  </si>
  <si>
    <t>市政设施普查及排水设施GIS系统建设</t>
  </si>
  <si>
    <t>中共溆浦县委常委会议纪要[2023]17号，合同协议</t>
  </si>
  <si>
    <t>城区排水管网清淤</t>
  </si>
  <si>
    <t>中共溆浦县委常委会议纪要[2023]17号</t>
  </si>
  <si>
    <t>拆违工作经费</t>
  </si>
  <si>
    <t>扬尘整治工作经费</t>
  </si>
  <si>
    <t>2018年第19次政府常务会议纪要</t>
  </si>
  <si>
    <t>雪峰国际酒店大门前变压器移离</t>
  </si>
  <si>
    <t>溆浦县人民政府专题会议纪要【2024】第3次</t>
  </si>
  <si>
    <t>HDPE膜</t>
  </si>
  <si>
    <t>政府常务会议纪要[2024]第4次</t>
  </si>
  <si>
    <t>乡村振兴衔接资金（公路建设配套）</t>
  </si>
  <si>
    <t>用于X068淘金坪乡通三级公路、大江口至辰溪县黄溪口公路、均坪镇（X017）乡镇通三级公路等</t>
  </si>
  <si>
    <t>交通专项工作经费</t>
  </si>
  <si>
    <t>用于春运、铁路安全专项整治、治超办超限超载治理项目前期等经费</t>
  </si>
  <si>
    <t>2024年”四好农村路“创建经费</t>
  </si>
  <si>
    <t>县委常委会〔2021〕43号会议纪要</t>
  </si>
  <si>
    <t>道路运输客货运输牌工本费</t>
  </si>
  <si>
    <t>湘财综（2013）36号及县人民政府的批示报告</t>
  </si>
  <si>
    <t>县航运公司碍航款</t>
  </si>
  <si>
    <t>怀交函[2021]6号</t>
  </si>
  <si>
    <t>航运公司</t>
  </si>
  <si>
    <t>水运专项</t>
  </si>
  <si>
    <t>用于船舶油料费、航道养护费、签单员工资、视频租赁费、水上交通安全维护费、湘海巡艇1001号日常运转费用等</t>
  </si>
  <si>
    <t>水运事务中心</t>
  </si>
  <si>
    <t>交通建设质量安全监督</t>
  </si>
  <si>
    <t>交通建设质量安全监督管理站</t>
  </si>
  <si>
    <t>S20安溆溆洞高速公路工作经费</t>
  </si>
  <si>
    <t>公路建设养护中心</t>
  </si>
  <si>
    <t>乡村振兴衔接资金（水毁工程 ）</t>
  </si>
  <si>
    <t>会议纪要</t>
  </si>
  <si>
    <t>溆浦大桥房屋征收款</t>
  </si>
  <si>
    <t>农村公路技术状况检测评定费用</t>
  </si>
  <si>
    <t>请示报告</t>
  </si>
  <si>
    <t>九道湾隧道电费</t>
  </si>
  <si>
    <t>G241线K2357+203-K2358+804大修工程</t>
  </si>
  <si>
    <t>2022年G536公路安全设施精细化提升示范工程</t>
  </si>
  <si>
    <t>溆浦水利局山洪灾害防治非工程措施运行维护费</t>
  </si>
  <si>
    <t>县水利局</t>
  </si>
  <si>
    <t>我县山洪灾害防治非工程措施每年需运行维护经费46.5万元；其中34个雨水情遥测站点25万元/年；县级监测预警平台万元10/年、189个山洪预警广播站、22个高清视频监控站点及通讯及光纤费共16.8万元/年.</t>
  </si>
  <si>
    <t>库区水面保洁</t>
  </si>
  <si>
    <t>根据县城水面清洁需要</t>
  </si>
  <si>
    <t>溆水河水面日常漂浮物保洁人员工资24万元</t>
  </si>
  <si>
    <t>橘颂坝运行维护</t>
  </si>
  <si>
    <t>用于桔颂坝坝体、设备日常维护</t>
  </si>
  <si>
    <t>桔颂坝坝体维护费2万元</t>
  </si>
  <si>
    <t>水利专项工作经费</t>
  </si>
  <si>
    <t>用于防汛、农村供水巡查、小水电管理、系统维护、评选活动等</t>
  </si>
  <si>
    <t>乡村振兴衔接资金（水毁及水利修复）</t>
  </si>
  <si>
    <t>各乡镇水利应急抢险需要</t>
  </si>
  <si>
    <t>根据实际需要抢险20处*5万元</t>
  </si>
  <si>
    <t>河长办专项经费</t>
  </si>
  <si>
    <t>用于日常巡河，河小青专项经费等</t>
  </si>
  <si>
    <t>2025年大中型水库移民后期扶持基金</t>
  </si>
  <si>
    <t>国发[2006]17号</t>
  </si>
  <si>
    <t>水利局</t>
  </si>
  <si>
    <t>库区移民事务中心</t>
  </si>
  <si>
    <t>中央核定我县移民后扶人口指标23639人，按每人每年600元标准安排资金。</t>
  </si>
  <si>
    <t>2025年刘家坪库区连带影响人口粮食供应差价补贴</t>
  </si>
  <si>
    <t>省政府2007年第109次常务会议纪要精神</t>
  </si>
  <si>
    <t>根据省政府2007年第109次常务会议纪要“原来享受了口粮补贴的继续按原标准予以保留”之精神，2025年刘家坪库区继续享受移民口粮差价补贴款人数为1752人，全年需供应粮食460103公斤，移民户自己承担18.8元∕百斤，其余差价部分由县政府解决。按照2024年的物价测算，2025年预算145万元。</t>
  </si>
  <si>
    <t>2025年办公房租金</t>
  </si>
  <si>
    <t>实际工作需要</t>
  </si>
  <si>
    <t>库区移民事务中心2024年实有在职人数29人，退休人员20人。2019年初单位所属的两套办公用房和5间门面已被县政府收回公开拍买处置成功。单位目前无办公场所，故2025年仍需租房办公，全年预算7万元整。</t>
  </si>
  <si>
    <t>2025年移民专项工作经费</t>
  </si>
  <si>
    <t>湘财综[2010]33号</t>
  </si>
  <si>
    <t>根据湖南省财政厅、监察厅、审计厅、水库移民开发管理局《关于进一步加强移民资金管理的通知》（湘财综[2010]33号）文件精神“移民工作经费由同级财政预算安排”之规定，考虑移民工作的特殊性，参考2024年预算，2025年预算16.8万元整。</t>
  </si>
  <si>
    <t>人民警察节假日加班补助和执勤岗位津贴</t>
  </si>
  <si>
    <t>湘人社发[2017]68号、湘人社发[2017]69号</t>
  </si>
  <si>
    <t>公安局</t>
  </si>
  <si>
    <t>详见政法股测算表</t>
  </si>
  <si>
    <t>巡特警津贴</t>
  </si>
  <si>
    <t>参照上年预算安排</t>
  </si>
  <si>
    <t>按1-12月发放</t>
  </si>
  <si>
    <t>监管场所医疗专业化经费</t>
  </si>
  <si>
    <t>公安部、国家卫计委公监管[2014]599号、公安厅、省卫计委湘公发[2015]24号文件</t>
  </si>
  <si>
    <t>用于监控场所羁押人员提供的医疗治疗。参照上年数安排数。</t>
  </si>
  <si>
    <t>监管中心水电费</t>
  </si>
  <si>
    <t>根据部门职能预算</t>
  </si>
  <si>
    <t>参照上年。</t>
  </si>
  <si>
    <t>拘留所人员给养、被装、医疗、修缮等经费</t>
  </si>
  <si>
    <t>《拘留所条例实施办法》第十二条规定:拘留所的基础建设经费、修缮费、日常运行公用经费、办案(业务)经费、装备经费、被拘留人给养经费等由公安机关提请本级人民政府列入财政预算予以足额保障。</t>
  </si>
  <si>
    <t>用于拘留所人员给养、被装、医疗、修缮等费用。参照上年。</t>
  </si>
  <si>
    <t>民警救助资金</t>
  </si>
  <si>
    <t>湘财行指[2018]0442号</t>
  </si>
  <si>
    <t>财政部、最高人民法院、最高人民检察院、公安部、国家安全部、司法部下发（人民警察伤亡特殊补助金管理办法）财行{2020}2号第三条、第四条、第六条规定，增加在职民警伤亡特殊补助金30万元</t>
  </si>
  <si>
    <t>涉毒特殊人群收治</t>
  </si>
  <si>
    <t>湘禁毒办{2011}79号</t>
  </si>
  <si>
    <t>用于涉毒特殊人群收治费用。参照上年，据实审核拨付。</t>
  </si>
  <si>
    <t>天网工程电费</t>
  </si>
  <si>
    <t>政府常务会议2016第10次</t>
  </si>
  <si>
    <t xml:space="preserve">    用于全县30多个乡镇、城区各交通要道、重点业务单位、高铁延线监控点，人脸识别系统，治安卡口，指挥中心和数据机房等产生的电费。参照上年数。</t>
  </si>
  <si>
    <t>县看守所、武警营房各类装备、设备经费</t>
  </si>
  <si>
    <t>县看守所、武警营房投入使用需要采购各类装备、设备，预计经费241.7万元，已付50万元，尚欠188.8万元</t>
  </si>
  <si>
    <t>财政已出具财政专项资金拨付申请审批表，审核金额为238.8万元，目前正在呈县领导批示中。</t>
  </si>
  <si>
    <t>溆浦县公安局看守所给养费</t>
  </si>
  <si>
    <t>湘财政法[2017]25号</t>
  </si>
  <si>
    <t>用于羁押人员给养费用，详见政法股测算表。</t>
  </si>
  <si>
    <t>辅警工资及五险一金</t>
  </si>
  <si>
    <t>县政府常务会议纪要[2021]15次</t>
  </si>
  <si>
    <t>根据《湖南省警务辅助人员条例》与县政府常务会议纪要[2021]15次有关精神“据实解决辅警”五险一金“费用，并根据辅警人员的变动情况，及时对相关费用进行审核调整到位”。拟增加50名辅警</t>
  </si>
  <si>
    <t>辅协警装备及生活费</t>
  </si>
  <si>
    <t>中共溆浦县委常委会会议纪要[2017]1号会议</t>
  </si>
  <si>
    <t>用于辅警服装、被装、生活等费用。根据中共溆浦县委常委会会议纪要[2017]1号会议有关精神，目前按每人每年5000元标准安排。考虑标准偏低，确有缺口中，建议根据在岗辅警人数，按每人每年6200元标准（增加1200元/年人）安排。拟增加50名辅警</t>
  </si>
  <si>
    <t>一村一辅警工资</t>
  </si>
  <si>
    <t>根据1-12月实际发放工资数，按2000元/月标准，全县372个村</t>
  </si>
  <si>
    <t xml:space="preserve">   按照全县372个村，每村1650元/月标准</t>
  </si>
  <si>
    <t>天网工程网络租赁费</t>
  </si>
  <si>
    <t>用于天网系统网络租赁费。以前年度由县公安局提出申请，县政府领导同意，以预算追加形式安排。每年常规，故建议参照上年实际支出数预算安排。</t>
  </si>
  <si>
    <t>天网运维及发电机经费</t>
  </si>
  <si>
    <t>天网后期运维、耗材等费用</t>
  </si>
  <si>
    <t>未成年违法犯罪嫌疑人工读学校学杂费</t>
  </si>
  <si>
    <t>主要领导批示</t>
  </si>
  <si>
    <t xml:space="preserve">    根据2021年该项工作主要领导批示，2021年已据实安排44.88万元。据实审核拨付。</t>
  </si>
  <si>
    <t>城区警务室经费</t>
  </si>
  <si>
    <t>用于城区警务室办公水电房屋租赁等费用。参照上年。</t>
  </si>
  <si>
    <t>出入境证件电子图像费</t>
  </si>
  <si>
    <t>《公安部八项出入境便得措施的公告》《湘发改价费[2016]375号》</t>
  </si>
  <si>
    <t>属于延续工作。该项目之前服务协议于2021年8月4日到期，2021年初预算安排8.4万元为上半年经费，另预算调整下半年经费8.4万元。根据该项目服务协议明确价格，建议按16.8万元安排。</t>
  </si>
  <si>
    <t>反恐及特情耳目费、群众举报奖（含举报毒品违法犯罪行为奖励）</t>
  </si>
  <si>
    <t>县人民政府常务会议纪要第19次会议及中共溆浦县委常委会议纪要[2017年]18号有关精神</t>
  </si>
  <si>
    <t>用于反恐工作经费及维稳情报信息经费。参照上年。</t>
  </si>
  <si>
    <t>国保专项行动工作经费</t>
  </si>
  <si>
    <t>中共溆浦县委常委会会议纪要（2024）6号</t>
  </si>
  <si>
    <t>用于政治重点人管控、打击处置ＱＮＳ邪教三年攻坚战、防范打击ＦＬＧ组织专项行动、涉军维稳等工作经费</t>
  </si>
  <si>
    <t>扫黑除恶经费</t>
  </si>
  <si>
    <t>扫黑除恶办案费用</t>
  </si>
  <si>
    <t>司法监定费</t>
  </si>
  <si>
    <t>仅2021年3-9月产生的各类案件司法鉴定费用</t>
  </si>
  <si>
    <t>嫌疑人体检费</t>
  </si>
  <si>
    <t>用于羁押人员的体检费用，根据实际支出情况审核拨付</t>
  </si>
  <si>
    <t>辅警工资</t>
  </si>
  <si>
    <t>森林公安局</t>
  </si>
  <si>
    <t>辅警装备经费</t>
  </si>
  <si>
    <t>6200元*9人</t>
  </si>
  <si>
    <t>森林公安专项经费</t>
  </si>
  <si>
    <t>包含办案经费（生物安全），非法捕捞，森林防火</t>
  </si>
  <si>
    <t>10万元每个/项目</t>
  </si>
  <si>
    <t>警察执勤岗位津贴和节假日加班补助</t>
  </si>
  <si>
    <t>怀人社发【2010】29号</t>
  </si>
  <si>
    <t>人民警察岗位津贴及加班费</t>
  </si>
  <si>
    <t>财政部、省财政厅、市财政局有关文件</t>
  </si>
  <si>
    <t>公安局交通管理中心</t>
  </si>
  <si>
    <t>37人</t>
  </si>
  <si>
    <t>辅警装备及生活补助</t>
  </si>
  <si>
    <t>县委常委会会议纪要{2017}1号</t>
  </si>
  <si>
    <t>98人</t>
  </si>
  <si>
    <t>辅警人员经费</t>
  </si>
  <si>
    <t>道安办工作经费</t>
  </si>
  <si>
    <t>专用通信三级网电视会议终端设备采购</t>
  </si>
  <si>
    <t>省、市专用通信局文件</t>
  </si>
  <si>
    <t>委办</t>
  </si>
  <si>
    <t>项目总金额74.13万，2024年已付37.07万，还有37.06万未付。</t>
  </si>
  <si>
    <t>密码机设备采购</t>
  </si>
  <si>
    <t>县委办统筹协调专项</t>
  </si>
  <si>
    <t>统筹用于党办系统，重点项目考核，全面深化改革，反形式主义反官僚主义，对台特费，承接雨花区对口帮扶，国家安全建设，保密工作建设，档案规范清理</t>
  </si>
  <si>
    <t>美丽乡村建设</t>
  </si>
  <si>
    <t>《中共溆浦县委办溆浦县人民政府关于成立全面小康和郑美丽乡村建设领导小组的通知》</t>
  </si>
  <si>
    <t>一次性专项经费</t>
  </si>
  <si>
    <t>一次临时安排审核拨付</t>
  </si>
  <si>
    <t>专用设备一批</t>
  </si>
  <si>
    <t>省市文件要求</t>
  </si>
  <si>
    <t>青少年事业发展专项经费</t>
  </si>
  <si>
    <t>溆办发【2018】9号</t>
  </si>
  <si>
    <t>共青团委员会</t>
  </si>
  <si>
    <t>劳务费</t>
  </si>
  <si>
    <t>用于公务用车平台、保洁人员、保卫人员1、花卉人员1、水电工、人民会场音响灯光师等</t>
  </si>
  <si>
    <t>机关事务中心</t>
  </si>
  <si>
    <t>①县委、政府大院保洁人员4人，保卫人员12人、花卉人员1人、水电工1人，人民会场音响灯光师等人劳务工资）共19人，按今年预算数测算，每人每年劳务工资34463元（包括社保费、工伤保险、失业保险等）每人每月平均2872元（包括社保费、工伤保险、失业保险等）扣去每月固定应扣的社保等费用，临聘人员劳务平均工资只有1900元左右。请求增加2025年临时工人员工资预算6.84万元（按每人每月增加300元）②2022年县里6月为了整合再就业资金，减轻县财政负担，我中心保卫人员共有3人从原有劳务派遣公司劳务人员转为县公益性岗位人员，招聘的3人从再就业资金中每人每月解决经费2198.48元（养老保险648.48元和公益人员岗位补贴1550元），县财政解决差额部分。考虑公益性岗位人员只能聘用3年，明年5月期满，期满需继续转为原劳务派遣公司用工，经测算3名人员（2198.48元*12月*3人）尚有人员工资缺口7.91万元。</t>
  </si>
  <si>
    <t>资产股</t>
  </si>
  <si>
    <t>政府大院日常维护费</t>
  </si>
  <si>
    <t>用于绿化、水电费、、零星维修</t>
  </si>
  <si>
    <t>红十字会事业经费</t>
  </si>
  <si>
    <t>红十字会</t>
  </si>
  <si>
    <t xml:space="preserve">    “加大对红十字事业的投入。各级政府要依法对红十字会开展工作给予支持和资助，保障红十字会依法履行职责。各级政府要依照有关法律法规规定将红十字事业经费列入本级财政预算。”</t>
  </si>
  <si>
    <t>省市县乡人大代表活动</t>
  </si>
  <si>
    <t>《代表法》第35条、省《&lt;代表法&gt;实施办法》第32条</t>
  </si>
  <si>
    <t>人民代表大会常务委员会</t>
  </si>
  <si>
    <t>人民代表大会常务委员会办公室</t>
  </si>
  <si>
    <t>省代表：4人×0.4万/人=1.6万元 市代表：57人×0.3万元/人=17.1万元  县代表：328人×0.2万元/人=65.6万元 乡代表：1756×0.0735万元/人=129.07万元。 换届后省市县乡人代表均已增加。其中：省代表增加1人，市代表增加4人，县代表增加27人，乡代表增加144人。</t>
  </si>
  <si>
    <t>溆浦县人民代表大会会议</t>
  </si>
  <si>
    <t>依据《中华人民共和国地方各级人民代表大会和地方各级人民政府组织法》</t>
  </si>
  <si>
    <t>经预算：1、大会食宿费82.76万元，2、其他费用10.48万元，3、会场租金6.45万元，4、会前培训费1.5万元，5、大会医药费0.8万元，6、非脱产代表误工及交通费9.504万元，7、大会文件袋3.6万元，8、证件费0.45万元，9、视察雨伞费2.425万元，10、会议租车5万元，11、大会宣传及宣传片制作费6万元，12、大会表彰奖牌证书制作费0.6万元，13、会场维修等费3.8664万元。</t>
  </si>
  <si>
    <t>溆浦县人大“五行”专项工作</t>
  </si>
  <si>
    <t>全国、省、市人大部署专项工作及县人大常委会工作安排</t>
  </si>
  <si>
    <t>5个×6.4万元/个=32万元</t>
  </si>
  <si>
    <t>溆浦县人大常委会组成人员活动</t>
  </si>
  <si>
    <t>35人×0.32万元/人=11.2万元</t>
  </si>
  <si>
    <t>乡镇人大平台运行</t>
  </si>
  <si>
    <t>中共溆浦县委常委会（2020）30号会议纪要</t>
  </si>
  <si>
    <t>68个平台×1万/个=68万元</t>
  </si>
  <si>
    <t>人大预算联网监督平台运维</t>
  </si>
  <si>
    <t>巩固国家卫生县经费</t>
  </si>
  <si>
    <t>2021年第1次溆浦县人民政府常务会议纪要，包含巩固提升常态长效管理综合整治行动经费</t>
  </si>
  <si>
    <t>人民政府办公室</t>
  </si>
  <si>
    <t>爱国卫生运动委员会办公室</t>
  </si>
  <si>
    <t>宣传费24万元、牛皮癣清理15万元、垃圾清运27万元、办公费8万元、差旅费10万元，共84万元</t>
  </si>
  <si>
    <t>病媒生物防治</t>
  </si>
  <si>
    <t>《怀化市病媒生物预防控制管理办法》</t>
  </si>
  <si>
    <t>按2024年采购数36万元申报，以2025年实际采购发生数支付</t>
  </si>
  <si>
    <t>十一大片区</t>
  </si>
  <si>
    <t>2021年第1次溆浦县人民政府常务会议纪要</t>
  </si>
  <si>
    <t>11个片区每个片区1.6万元共17.6万元</t>
  </si>
  <si>
    <t>禁毒工作经费</t>
  </si>
  <si>
    <t>溆浦县人民政府常务会议记录（2010年10月18日）、溆浦县人民政府常务会议纪要［2016］第3次、溆浦县人民政府常务会议纪要［2017］第6次、《关于请示解决溆浦县驻浙江省义乌市禁毒工作联络站经费缺口的报告》、溆浦县人民政府常务会议纪要［2023］第13次,溆浦县人民政府常务会议纪要［2022］第11次禁毒科普馆水电办公费5万元、“6.26”系列禁毒宣传活动费4万元，溆浦县人民政府常务会议纪要［2024］第9次（新增15万元）</t>
  </si>
  <si>
    <t>禁毒办</t>
  </si>
  <si>
    <t>2024年禁毒工作经费32万元，禁毒科普馆水电办公费、“6.26”系列禁毒宣传活动费7.2万元，合并共计39.2万元。2025年新增15万元。</t>
  </si>
  <si>
    <t>禁毒社工经费</t>
  </si>
  <si>
    <t>溆浦县人民政府常务会议纪要［2021］第69次、溆浦县人民政府常务会议纪要［2021］第17次</t>
  </si>
  <si>
    <t>5万元*5人+（5万-1.35万）*2</t>
  </si>
  <si>
    <t>涉毒人员毛发检测、尿检试剂、污水验毒溯源工作经费</t>
  </si>
  <si>
    <t>中共溆浦县委员会书记专题会议纪要［2020］第5号、溆浦县人民政府常务会议纪要［2017］第6次、溆浦县人民政府常务会议纪要第69次、溆浦县人民政府常务会议纪要［2021］第17次，溆浦县人民政府常务会议纪要［2024］第9次（新增污水溯源验毒经费15万元）</t>
  </si>
  <si>
    <t>2025年新增污水溯源验毒经费15万元</t>
  </si>
  <si>
    <t>数据局开办预备费</t>
  </si>
  <si>
    <t>《中国共产党机构编制工作条例》《中共怀化市委办公室 怀化市人民政府办公室&lt;溆浦县机构改革方案&gt;的通知》</t>
  </si>
  <si>
    <t>数据局</t>
  </si>
  <si>
    <t>1.办公费3万元，2.印刷费2.5万元，3.会议费0.5万元，4.设备购置费，4台电脑4台打印机1万元*4（组合）=4万元</t>
  </si>
  <si>
    <t>优化营商环境工作经费</t>
  </si>
  <si>
    <t>包含一次性项目10万元《2023年怀化市优化营商环境工作暨打好优化发展环境持久仗考核方案》</t>
  </si>
  <si>
    <t>优化办</t>
  </si>
  <si>
    <t>县委常务会纪要【2023】4号“原则同意解决2023年优化营商环境工作经费10万元”；怀化办【2023】6号《2023年优化环境工作暨打好优化发展环境持久仗考核方案》“营商环境专项经费不少于20万元”，不能保障的扣2分</t>
  </si>
  <si>
    <t>优化营商环境工作第三方咨询服务费</t>
  </si>
  <si>
    <t>根据县委常委会议纪要【2024】18号会议和县政府常务会议纪要【2024】第8次会议安排要求，特聘请第三方公司对我县营商环境进行排查提升。</t>
  </si>
  <si>
    <t>根据县委常委会议纪要【2024】18号会议和县政府常务会议纪要【2024】第8次会议定议原则同意2024年聘请第三方专业机构开展营商环境优化提升咨询服务。</t>
  </si>
  <si>
    <t>金融业发展专项</t>
  </si>
  <si>
    <t>溆政办发【2024】3号</t>
  </si>
  <si>
    <t>金融事务中心</t>
  </si>
  <si>
    <t>1.科创板挂牌1家：省财政补助15万元、市财政补助9万元、县补助25万元，2.专精新特专板1家：省补助15万。统计：上级补助39万元，县级补助25万元。</t>
  </si>
  <si>
    <t>金融工作经费</t>
  </si>
  <si>
    <t>1.2024年3月12日县政府常务会议纪要【2024】第4次。2.2021年11月18日县政府常务会议纪要第2次。3.领导批示。</t>
  </si>
  <si>
    <t>1.企业上市工作经费5.6万元；第三方中介机构驻县服务和外出考察游学活动经费5.6万元，小计11.2万元。2.防范非法集资工作经费5.6万元；反假币及老年大学宣传基地经费5万元，小计10.6万元。3.开展银政企对接及绩效考核、大抓落实和减息降成本等工作经费10万元。合计31.8万元</t>
  </si>
  <si>
    <t>县政协委员活动经费</t>
  </si>
  <si>
    <t>政协章程、[2021]13号常委会纪要</t>
  </si>
  <si>
    <t>政协委员会</t>
  </si>
  <si>
    <t>政协委员会办公室</t>
  </si>
  <si>
    <t>政协委员活动29万元,298名委员×1200元/人</t>
  </si>
  <si>
    <t>十届四次全会会议费</t>
  </si>
  <si>
    <t>政协兼职副主席经费</t>
  </si>
  <si>
    <t>政协章程、有关文件</t>
  </si>
  <si>
    <t>政协兼职副主席3人,5万元/人</t>
  </si>
  <si>
    <t>县政协常委会组成人员经费</t>
  </si>
  <si>
    <t>政协云专项经费</t>
  </si>
  <si>
    <t>省市文件</t>
  </si>
  <si>
    <t>委员工作室运转经费</t>
  </si>
  <si>
    <t>[2021]23号常委会纪要</t>
  </si>
  <si>
    <t>40个委员工作室,0.5万元/个</t>
  </si>
  <si>
    <t>改善生态环境专项经费</t>
  </si>
  <si>
    <t>201</t>
  </si>
  <si>
    <t>巡察专项</t>
  </si>
  <si>
    <t>县委办关于印发《县委巡察工作规划（2022-2026年）》的通知</t>
  </si>
  <si>
    <t>委巡察办</t>
  </si>
  <si>
    <t>政务服务专项经费</t>
  </si>
  <si>
    <t>包含政务大厅运转经费，“微改革”，高效办成一件事</t>
  </si>
  <si>
    <t>政务服务中心</t>
  </si>
  <si>
    <t>县党委视频系统主设备更换</t>
  </si>
  <si>
    <t>县领导签字</t>
  </si>
  <si>
    <t>公益岗人员工资</t>
  </si>
  <si>
    <t>肖明常务副县长签字</t>
  </si>
  <si>
    <t>5人*2000每人*12个月</t>
  </si>
  <si>
    <t>政务信息化网络租金</t>
  </si>
  <si>
    <t>溆浦县人民政府常务会议纪要【2019}第43次</t>
  </si>
  <si>
    <t>44.88万元分别用于以下项目：1溆浦县电子政务外网设备维护服务3万元；2.县政府门户网站安全云防护服务5万元；3.溆浦县政府门户网站群实时监测服务5万元；4.溆浦政府门户网站年度运维服务10万元；5.溆浦县视频会议服务10.38万元；6.电子政务外网到各单位线路租金6万元；7电子政务外网市到县线路租金2.5万元；8.政务中心局域网3万元.</t>
  </si>
  <si>
    <t>外网到村租金</t>
  </si>
  <si>
    <t>溆浦县人民政府常务会议纪要【2019】第43次</t>
  </si>
  <si>
    <t>市场监管专项资金</t>
  </si>
  <si>
    <t>包含工业品、食品、药品抽检及监管经费，农产品食品抽检及监管经费，食安办工作经费，质量强县工作经费，食品安全检测车维护经费，食品安全检测车维护经费，第二届县长质量奖评审，免费为新设企业刻制公章、邮寄服务，食品安全“两个责任”人员培训会议、宣传资料、制作食安办相关公示牌等经费，筹建溆浦产业开发区质量基础设施“一站式”服务平台，据实解决开发运营经费，2024年公平竞争第三方机构审查费</t>
  </si>
  <si>
    <t>市场监督管理局</t>
  </si>
  <si>
    <t>有上级专项</t>
  </si>
  <si>
    <t>筹建县城农贸市场食品食用农产品快速检测室2个</t>
  </si>
  <si>
    <t>县政府会议纪要[2022]第5次，县委常委会[2022]8号</t>
  </si>
  <si>
    <t>2024年公平竞争第三方机构审查费</t>
  </si>
  <si>
    <t>县政府常务会议纪要[2024]第12次</t>
  </si>
  <si>
    <t>第五次全国经济普查</t>
  </si>
  <si>
    <t>中共溆浦县委常委会会议纪要[2023]11号</t>
  </si>
  <si>
    <t>统计局</t>
  </si>
  <si>
    <t>专项统计业务调查</t>
  </si>
  <si>
    <t>国务院办公厅关于开展2025年全国1%人口抽样调查的通知
国办函[2024]71号</t>
  </si>
  <si>
    <t>驻京维稳劝返工作经费</t>
  </si>
  <si>
    <t>往年延续</t>
  </si>
  <si>
    <t>信访局</t>
  </si>
  <si>
    <t>信访救助金</t>
  </si>
  <si>
    <t>湘财行【2019】55号</t>
  </si>
  <si>
    <t>信访维稳专项</t>
  </si>
  <si>
    <t>包含“三源共治”工作经费，各类信访工作经费，驻京、驻省、驻市值班专项工作经费，特护期信访维稳经费</t>
  </si>
  <si>
    <t>企业离休干部生活补贴</t>
  </si>
  <si>
    <t>溆财综【2017】27号</t>
  </si>
  <si>
    <t>老干部服务中心</t>
  </si>
  <si>
    <t>5人（副县1人，科级4人）</t>
  </si>
  <si>
    <t>企业无固定收入离休干部遗孀、离休干部配偶生活补贴经费</t>
  </si>
  <si>
    <t>怀组【2021】43号</t>
  </si>
  <si>
    <t>配偶4人，遗孀26人（其中抗日1人）</t>
  </si>
  <si>
    <t>关工委经费</t>
  </si>
  <si>
    <t>县委常委会议纪要【2020】33号</t>
  </si>
  <si>
    <t>湘办【2017】32号</t>
  </si>
  <si>
    <t>老年大学经费</t>
  </si>
  <si>
    <t>县委常委会议纪要[2021]10号</t>
  </si>
  <si>
    <t>老科协经费</t>
  </si>
  <si>
    <t>老年保健协会经费</t>
  </si>
  <si>
    <t>老书协经费</t>
  </si>
  <si>
    <t>老年大学物业费、水电费</t>
  </si>
  <si>
    <t>离休干部帮扶经费</t>
  </si>
  <si>
    <t xml:space="preserve">湘办发【2016】21号 </t>
  </si>
  <si>
    <t>慰问经费</t>
  </si>
  <si>
    <t xml:space="preserve"> 怀组【2019】32号</t>
  </si>
  <si>
    <t>离退休干部党组织工作补贴</t>
  </si>
  <si>
    <t>县委常委会议纪要【2018】4号</t>
  </si>
  <si>
    <t>老干部体检经费</t>
  </si>
  <si>
    <t>门球协会经费</t>
  </si>
  <si>
    <t>老干特费</t>
  </si>
  <si>
    <t>中办发[2016]3号</t>
  </si>
  <si>
    <t>法律顾问聘请</t>
  </si>
  <si>
    <t>县政府常务会议纪要[2022]第7次</t>
  </si>
  <si>
    <t>司法局</t>
  </si>
  <si>
    <t>有合同，据实核算</t>
  </si>
  <si>
    <t>法律服务中心工作经费</t>
  </si>
  <si>
    <t>县政府常务会议纪要[2022]第7次、溆编委发【2019】8号</t>
  </si>
  <si>
    <t>缴纳自收自支10名人员工资、社保</t>
  </si>
  <si>
    <t>购买服务专项经费</t>
  </si>
  <si>
    <t>包含购买安置帮教服务，购买人民调解岗位服务，购买人民调解岗位服务，购买法律援助服务，购买社区矫正服务，不足部分从上级转移支付调剂</t>
  </si>
  <si>
    <t>人民调解“以奖代补”</t>
  </si>
  <si>
    <t>湘财政法[2019]2号、湘财政法【2024】2号</t>
  </si>
  <si>
    <t>2024年调减14万元，2025年申报84万元，据实核算</t>
  </si>
  <si>
    <t>行政复议工作经费</t>
  </si>
  <si>
    <t>县委常务会议纪要【2021】第9次</t>
  </si>
  <si>
    <t>12345热线运行保障经费</t>
  </si>
  <si>
    <t>2024年第6次会议</t>
  </si>
  <si>
    <t>委社会工作部</t>
  </si>
  <si>
    <t>基层治理创新督导评估经费</t>
  </si>
  <si>
    <t>《湖南省“十四五”城乡社区服务体系建设规划》（湘政办发〔2022〕52号）</t>
  </si>
  <si>
    <t>2024年县委社工部开办经费</t>
  </si>
  <si>
    <t>县委办会议纪要</t>
  </si>
  <si>
    <t>基层治理专项经费</t>
  </si>
  <si>
    <t>包含基层治理创新督导评估经费，基层治理“溆浦经验”创新推进经费，志愿服务项目引导经费，社会工作人才培训经费，非公有制经济组织和社会组织党工委工作经费作经费，两新培训经费</t>
  </si>
  <si>
    <t>21305**</t>
  </si>
  <si>
    <t>人武专项</t>
  </si>
  <si>
    <t>包括民兵事业费，地方财政补充民兵训练费，国防动员专项费，兵役征集费，21式服装配备、老靶场围栏建设项目，民兵训练补助增补费，新靶场一次性监控系统建设项目经费等</t>
  </si>
  <si>
    <t>人武部</t>
  </si>
  <si>
    <t>绩效评价委托业务费</t>
  </si>
  <si>
    <t>中发【2018】34号</t>
  </si>
  <si>
    <t>财政局</t>
  </si>
  <si>
    <t>聘请第三方对重点项目和重点区域资金使用情况开展绩效评价。</t>
  </si>
  <si>
    <t>预算股</t>
  </si>
  <si>
    <t>财政投资评审工作费</t>
  </si>
  <si>
    <t>湘建价协[2016]25号</t>
  </si>
  <si>
    <t>造价咨询服务费、软件维护费、询价网年费、业务经费、培训费</t>
  </si>
  <si>
    <t>《预算法》第四十条</t>
  </si>
  <si>
    <t>第四十条　各级一般公共预算应当按照本级一般公共预算支出额的百分之一至百分之三设置预备费，用于当年预算执行中的自然灾害等突发事件处理增加的支出及其他难以预见的开支</t>
  </si>
  <si>
    <t>民生实事（含乡镇民生票决事项和代表建议办理1000万元）</t>
  </si>
  <si>
    <t>遗留问题处理</t>
  </si>
  <si>
    <t>用于处理指标已统筹、经批准未落实资金来源、专户清理等历史遗留问题</t>
  </si>
  <si>
    <t>城市防洪本金及利息</t>
  </si>
  <si>
    <t>省财政厅外经处下发的还款通知单</t>
  </si>
  <si>
    <t>该项目属于公益类项目，是向外国银行借的贷款，还款主体就是财政。</t>
  </si>
  <si>
    <t>企业股</t>
  </si>
  <si>
    <t>2025年两元民生保险</t>
  </si>
  <si>
    <t>县财政局</t>
  </si>
  <si>
    <t>=2元*74.5万人</t>
  </si>
  <si>
    <t>财政局机房、网络租借及系统维护</t>
  </si>
  <si>
    <t>县政府常务会会议纪要（2023）19次，签订的各项业务合同,</t>
  </si>
  <si>
    <t>财政机房、网络租借及系统维护、业务服务费</t>
  </si>
  <si>
    <t>财政专网业务终端虚拟化维护服务、数据中心整体运维服务费、国产电脑替代设备购置及业务费用等。</t>
  </si>
  <si>
    <t>《湖南电子财政市县部署工作方案》（湘财办【2020】6号）、《关于湖南电子财政市县部署过程中有关技术问题的答复》、《关于转发《党政机关安全可靠应用信息类产品采购名录》的通知》（湘电文安组[2018]1号）</t>
  </si>
  <si>
    <t>适配预算一体化改革，财政专网终端虚拟化维护服务、数据中心整体运维服务费、国产电脑替代设备购置及业务经费等</t>
  </si>
  <si>
    <t>政采云平台服务费</t>
  </si>
  <si>
    <t>湘财购函【2019】27号    湖南省财政厅关于印发《湖南省政府采购
电子卖场管理办法》的通知</t>
  </si>
  <si>
    <t>电子卖场每年平台运服费</t>
  </si>
  <si>
    <t>会议费</t>
  </si>
  <si>
    <t>县乡机关危房维修</t>
  </si>
  <si>
    <t>领导联乡</t>
  </si>
  <si>
    <t>各单位</t>
  </si>
  <si>
    <t>2万元/人</t>
  </si>
  <si>
    <t>财源建设发展专项资金</t>
  </si>
  <si>
    <t>中共溆浦县委办公室、中共溆浦县人民政府关于成立溆浦县财源建设工作领导小组的通知，中共溆浦县委财经委员会议纪要【2023】2号</t>
  </si>
  <si>
    <t>用于财源建设发展。</t>
  </si>
  <si>
    <t>一般债券本金及利息</t>
  </si>
  <si>
    <t>溆常发[2018]4号</t>
  </si>
  <si>
    <t>债务化解，其中项目本金3700万</t>
  </si>
  <si>
    <t>财政收入征收费用</t>
  </si>
  <si>
    <t>溆政办函 【2016】38号、议纪要[2016]第 9 次，[2016]第 6 次</t>
  </si>
  <si>
    <t>为全县经济健康稳定发展提供财力保障</t>
  </si>
  <si>
    <t>专项工作经费</t>
  </si>
  <si>
    <t>用于全县政府预决算、预算单位部门预决算、政府财务报表编制和公开工作，财源建设，国有企业监管和资产处置，行政事业单位资产处置等</t>
  </si>
  <si>
    <t>支农惠农及全县会计培训费</t>
  </si>
  <si>
    <t>省财政支农培训考核细则</t>
  </si>
  <si>
    <t>用于全县支农惠农及全县会计培训费</t>
  </si>
  <si>
    <t>化解债务资金</t>
  </si>
  <si>
    <t>历年基数</t>
  </si>
  <si>
    <t>化解各乡镇债务</t>
  </si>
  <si>
    <t>农担公司工作经费</t>
  </si>
  <si>
    <t>2022年政府第八次常务会议纪要</t>
  </si>
  <si>
    <t>在保余额1亿元，预算安排奖补经费60万元，在此基础上没增加担保1000万元，安排奖补资金5万。截止目前为止，我公司在保余额1.3亿元。</t>
  </si>
  <si>
    <t>支付业务管理及会计资料工本费</t>
  </si>
  <si>
    <t>财库[2011]167号财政部关于进一步推进地方国库集中收付制度改革的指导意见</t>
  </si>
  <si>
    <t>国库集中支付核算中心</t>
  </si>
  <si>
    <t>全县237个预算单位国库集中支付业务管理以及会计资料票据的领用和使用</t>
  </si>
  <si>
    <t>乡村财务管理</t>
  </si>
  <si>
    <t>财政事务中心</t>
  </si>
  <si>
    <t>做好乡镇、统管单位账务核算及会计基础工作</t>
  </si>
  <si>
    <t>乡村振兴资金监管</t>
  </si>
  <si>
    <t xml:space="preserve">湖南省财政厅印发《湖南省乡村财政财务精细化管理工作考评办法》（湘财乡【2010】1号）、《财政部关于印发切实加强乡镇财政资金监管工作的指导意见的通知》（湘财乡【2010】33号、《湖南省乡镇财政资金监管实施办法》（湘财乡【2010】5号 </t>
  </si>
  <si>
    <t>25个乡镇财政所对乡村振兴奖金进行事前、事中、事后监督，并进行公开公示、抽查巡查、绩效评估等。</t>
  </si>
  <si>
    <t>社账管理工作经费</t>
  </si>
  <si>
    <t>惠农“两卡两折”</t>
  </si>
  <si>
    <t>湘财乡【2017】8号关于进一步规范和完善惠农补贴“一卡通”发放管理的通知；湖南省财政厅关于进一步加强惠 农补贴发管理工作的通知。</t>
  </si>
  <si>
    <t>积极做好政策宣传、资料印发，专业人员培训、村账乡代管，项目资金管理，确保发放惠农资金及时，并做好网络系统维护等工作</t>
  </si>
  <si>
    <t>非税收入电子化收缴管理专项经费</t>
  </si>
  <si>
    <t>湘财事务【2022】2号湖南省</t>
  </si>
  <si>
    <t>到市级财政领购非税收入票据,票据年检、非税收入票据电子化改革、非税收入票据电子化培训、非税收入票据电子化新系统开发及维护</t>
  </si>
  <si>
    <t>怀化市财信担保公司担保费补贴</t>
  </si>
  <si>
    <t>溆浦县人民政府2023年3月与怀化市财信融资担保有限责任公司签订的合作协议（合同编号2023—03—ZDXP)</t>
  </si>
  <si>
    <t>市财信融资担保有限责任公司</t>
  </si>
  <si>
    <t xml:space="preserve">    按照怀化市财信融资担保有限责任公司与溆浦县人民政府签署的《合作协议》（合同编号：2023-03-ZDXP）规定：“对我公司在溆浦县域内开展的担保业务，溆浦县人民政府按照0.5%/年给予我公司担保费补贴”。截止2024年9月25日，我公司共为溆浦县104位客户在银行贷款提供担保额为16144万元，预计到年底担保业务为17000万元。按照《合作协议》规定，特向溆浦县财政申请担保费降费补贴90万元。</t>
  </si>
  <si>
    <t>非税收入执收成本支出-其他工资</t>
  </si>
  <si>
    <t>各非税收入单位</t>
  </si>
  <si>
    <t>非税收入执收成本支出-运转</t>
  </si>
  <si>
    <t>人员经费</t>
  </si>
  <si>
    <t>税务局</t>
  </si>
  <si>
    <t>全局实有在职干部人数189人，离退休人员110人，项目内容包括地方规范性津补贴、乡镇工作补贴、奖金、养老保险、职业年金、医疗保险、住房公积金、工伤保险、退休人员的生活补贴、遗属补助、丧葬费、特困救助基金等3200万元。</t>
  </si>
  <si>
    <t>税收征管专项经费（含非税收入征管经费200万元）</t>
  </si>
  <si>
    <t>项目内容包括日常征管办公费用、办公场所维修费、税费业务宣传费、纳税资料印刷费、协税护税支出、乡村振兴、党建阵地建设、妇团文化建设、信息化支出购置桌面等办公设备等共计1000万元</t>
  </si>
  <si>
    <t>溆浦县专业森林消防队伍建设  专项</t>
  </si>
  <si>
    <t>国家森林防火指挥文件国森防【2013】4号、省政府对市县政府考核细则、湘政发【2023】7号、县政府常务会议纪要【2023】19次、县委常委会议纪要[2023]32次</t>
  </si>
  <si>
    <t>应急管理局</t>
  </si>
  <si>
    <t>29人</t>
  </si>
  <si>
    <t>应急管理特岗人员意外伤害保险</t>
  </si>
  <si>
    <t>省财政厅函、省应急厅函[2019]468号</t>
  </si>
  <si>
    <t>全县共350人，     458元/人</t>
  </si>
  <si>
    <t>应急能力建设</t>
  </si>
  <si>
    <t>市对县2024年度安全生产和消防工作考核</t>
  </si>
  <si>
    <t>依据在市对县的考核细则中，细则打印了一份总的。</t>
  </si>
  <si>
    <t>矿山救援及训练   培训</t>
  </si>
  <si>
    <t>国家矿山救护规程</t>
  </si>
  <si>
    <t>1、氢氧化钙每季度定制更新一次；参加国家救援队伍专业训练，并接受省考核；
2、我县井下矿有大河矿业，目前已取得采矿可证。</t>
  </si>
  <si>
    <t>金正锰业公司尾矿库水毁应急抢险工程</t>
  </si>
  <si>
    <t>主要领导指示件</t>
  </si>
  <si>
    <t>2023年7月6日暴雨水毁后抢险工程65万元。2024年7月暴雨水毁应急抢险工程10万元。</t>
  </si>
  <si>
    <t>应急管理专项资金</t>
  </si>
  <si>
    <t>包含宣传教育培训及打非治违，安全生产专项 整治，地质灾害防治与救援专项经费，治本攻坚三年 行动，安全守底专项，事故调查与评估，安全隐患“专家会诊”，举报奖励专项 经费，防汛抗旱专项 经费，县安委办工作 经费，烟花爆竹稽查大队工作经费，县安全生产巡查组工作经费，工贸行业矿山淘汰关闭退出经费，应急指挥中心 电费，县应急指挥中心工作经费，自然灾害综合  风险普查，森林防火，应急管理综合行政执法专项经费，城乡居民自然灾害责任保险，移动云业务（全县应急短信群发）</t>
  </si>
  <si>
    <t>56人</t>
  </si>
  <si>
    <t>四煤矿及电解锰矿企业补亏</t>
  </si>
  <si>
    <t>2019年县人民政府常务会议纪要第39次</t>
  </si>
  <si>
    <t>煤炭事务中心</t>
  </si>
  <si>
    <t>五矿工资及养老保险、医保、运转经费</t>
  </si>
  <si>
    <t>国有煤炭企业关闭改制后续安置费抚恤费</t>
  </si>
  <si>
    <t>国有煤矿改制抚恤费、安置费</t>
  </si>
  <si>
    <t>特殊人员待遇（刘永建）</t>
  </si>
  <si>
    <t>刘永建退休工资补差</t>
  </si>
  <si>
    <t>产业发展基金</t>
  </si>
  <si>
    <t>包含中小企业发展</t>
  </si>
  <si>
    <t>产业开发区管理委员会</t>
  </si>
  <si>
    <t>红花园历年项目欠付工程款</t>
  </si>
  <si>
    <t>溆政函【2019】40号</t>
  </si>
  <si>
    <t>湖南红花园投资开发有限公司</t>
  </si>
  <si>
    <t>溆浦产业开发区调区扩区及环境影响跟踪评价工作费用</t>
  </si>
  <si>
    <t>溆浦县人民政府常务会议纪要2020第50次</t>
  </si>
  <si>
    <t>总合同价为350万元，已支付86万，2024年预算数132万元，本年度申报132万元。</t>
  </si>
  <si>
    <t>招商引资专项经费</t>
  </si>
  <si>
    <t>包含招商引资及怀化国际陆港建设项目经费，2025年省级“港洽周”、市级“怀商大会”等招商活动，入规企业奖励及限上企业统计补助和培训及线下抽样调查样本企业统计补助和培训，健康产业博览会、湖南省食品博览会、农产品产销对接会， 电子商务发展及参展，招商引资和外贸产业引导资金，外贸产业发展工作经费，大数据招商，全球湘商大会</t>
  </si>
  <si>
    <t>商务局</t>
  </si>
  <si>
    <t>安置补偿款</t>
  </si>
  <si>
    <t>用于商业物管办职工
安置补偿、商业总公司商都宾馆拆除补偿款、商业物管办职工基本养老保险安置款、商业物管办划拨土地补偿款</t>
  </si>
  <si>
    <t>商业企业改制事务中心</t>
  </si>
  <si>
    <t>消防救援大队专项经费</t>
  </si>
  <si>
    <t>包含人员基本保障支出，人身意外伤害险、重大疾病险，抢险救援专项经费，装备采购，高危补贴等</t>
  </si>
  <si>
    <t>消防救援大队</t>
  </si>
  <si>
    <t>重大项目前期工作</t>
  </si>
  <si>
    <t>溆政办函[2024]3号文件</t>
  </si>
  <si>
    <t>发展和改革局</t>
  </si>
  <si>
    <t>政策性粮食贷款挂账利息补贴</t>
  </si>
  <si>
    <t>湘财预[2021]188号</t>
  </si>
  <si>
    <t>应急成品粮储备</t>
  </si>
  <si>
    <t>《怀化市人民政府办公室关于规范成品粮储备管理有关事项的通知》（怀政办函〔2022〕20号）、2022年县政府第17次常务会议纪要、关于调整应急成品粮储备费用标准的请示</t>
  </si>
  <si>
    <t>发展和改革专项经费</t>
  </si>
  <si>
    <t>包含社会信用体系建设工作，成本监审和农本调查工作，价格监测工作，价格认定工作，节能监察工作，节能审查工作经费，粮食执法督查和统计调查，粮食应急体系建设，粮油质量检验经费，粮油质量检验经费，易地扶贫搬迁后续帮扶工作经费</t>
  </si>
  <si>
    <t>县储粮利费补贴及轮换亏损</t>
  </si>
  <si>
    <t>溆政办发（2021）25号</t>
  </si>
  <si>
    <t>卢峰国家粮食储备库有限公司</t>
  </si>
  <si>
    <t>1、保管利、费补贴95.51万元，保管费用：100元/吨/年*5000吨=50万元，利息补贴：13011250*3.45%*365/360=45.51万元。           2、轮换费用补贴13.5万元（1500吨*90元/吨=13.5万元）。                               3、轮换价差75万元，（收购价2900元/吨-销售价2400元/吨）*1500吨=75万元。                 4、拍卖手续费0.29万元（1500吨*2400元/吨*0.0008=0.29万元）。                         5、定额损耗6.53万元（1500吨*1.5%*2900元/吨=6.53万元）</t>
  </si>
  <si>
    <t>临储粮利费及处置补贴</t>
  </si>
  <si>
    <t>2021年第8次县委党委会会议纪要、溆粮联[2024]9号。　　　</t>
  </si>
  <si>
    <t>1、保管利、费补贴9.51万元，保管费用：100元/吨/12*500吨*12个月=5万元，利息补贴：1290000*3.45%*365/360=4.51万元。            2、轮换费用补贴5万元（500吨*100元/吨=5万元）。                                         3、轮换价差29万元：（收购价2580元/吨-销售价2000元/吨）*500吨=29万元。                    4、拍卖手续费0.08万元（500吨*2000元/吨*0.0008=0.08万元）。                          5、检验费0.42万元（省质检中心检验费）。                     6、处置费用0.5万元（监管人员差旅费用）。</t>
  </si>
  <si>
    <t>易地扶贫搬迁后续帮扶工作经费</t>
  </si>
  <si>
    <t>1、怀化市财政局关于进一步加强全市易地扶贫搬迁后续帮扶工作财政保障力度的通知（怀财农[2022]64号）；
2、怀化市易地扶贫搬迁后续扶持工作联席会议办公室关于印发《2024年度怀化市“十四五”易地扶贫搬迁后续扶持工作成效考核办法》的通知（怀易迁后扶办[2024]3号）</t>
  </si>
  <si>
    <t>易地扶贫搬迁后续帮扶工作联席会议办公室</t>
  </si>
  <si>
    <t>用于全县易地扶贫搬迁后续帮扶工作的组织、协调、督促、考核，确保易地扶贫搬迁后续帮扶各项工作顺利有序开展的工作经费。</t>
  </si>
  <si>
    <t>省十三五易地扶贫搬迁项目</t>
  </si>
  <si>
    <t>2120399</t>
  </si>
  <si>
    <t>503</t>
  </si>
  <si>
    <t>低庄污水处理</t>
  </si>
  <si>
    <t>住房和城乡建设局</t>
  </si>
  <si>
    <t>根据特许经营权协议，污水处理单价为1.6元每立方米，每天预计5000立方米，每年292万元，据实结算。2023年安排财政预算204，2024年安排财政预算204，欠176万元。加上2025年运转292万元，2025年共需申报468万元。</t>
  </si>
  <si>
    <t>30201</t>
  </si>
  <si>
    <t>501</t>
  </si>
  <si>
    <t>协管员工资及保险费</t>
  </si>
  <si>
    <t>协管员劳务合同</t>
  </si>
  <si>
    <t>2024年3月污水处理由执法局移交至住建局，其中2名协管员戴中华和荆继洋劳动关系转入住建局，2024年5-12月预算5.28万，1-4月在执法局发放，2025年需工资及保险费8.19万元</t>
  </si>
  <si>
    <t>溆浦县污泥处置费</t>
  </si>
  <si>
    <t>根据采购合同</t>
  </si>
  <si>
    <t>2023年3月-2025年3月2年合同，按合同321元每吨，溆浦大概150吨每月，57.8万每年；污水处理二厂368.6吨每月，142万元，共199.8万元。</t>
  </si>
  <si>
    <t>溆浦县乡镇污水PPP项目政府付费</t>
  </si>
  <si>
    <t>溆常发[2021]12号</t>
  </si>
  <si>
    <t>PPP项目合作协议，根据9月19日政府常务会议精神，付费由财政、审计、住建按绩效考核据实结算。1、厂区部分可行性缺口补助：[2.97元/t*46223.892万吨(27年总污水量）-46223.892万吨*1元/t-1740.441万元（增值税返还）]/27年=3308.1713万元2、管网部分可行性缺口补助：297.57km*1.754万元/km（管网长度*每年的运营费用）+42487.61万元（管网部分投资金额，不含利息）按6.5%的全周期收益率/27年=4881万元。每年需支付8191万元。2024年财政预算4000万元，拨付200万元，尚欠3800万元。2025年需安排预算12382万元。</t>
  </si>
  <si>
    <t>夏家溪水体常态化管护</t>
  </si>
  <si>
    <t>政府采购合同</t>
  </si>
  <si>
    <t>2022年中标三年合同价298.8万元，每年99.6万元。</t>
  </si>
  <si>
    <t>长冲口水体常态化管护</t>
  </si>
  <si>
    <t>已上会，尚未出具会议纪要</t>
  </si>
  <si>
    <t>房地产处遗工作经费</t>
  </si>
  <si>
    <t>政府专题会议纪要【2023】第3次</t>
  </si>
  <si>
    <t>根据专题会议纪要精神，原则同意解决2023年房地产处遗工作经费10万元，2024年另行安排10万元工作经费。2023年预算为0，2025年累计申报工作经费20万元</t>
  </si>
  <si>
    <t>住建专项经费</t>
  </si>
  <si>
    <t>用于燃气和消防安全专项整治、“工改”工作、自建房专项整治等</t>
  </si>
  <si>
    <t>15人</t>
  </si>
  <si>
    <t>房屋建筑和市政设施普查工作经费</t>
  </si>
  <si>
    <t>领导批示件、常委会议纪要[2021]32号</t>
  </si>
  <si>
    <t>领导批示件，据实结算，常委会议纪要[2021]32号，总支出400万元，2021年拨100万元,2022年拨70万元,2023年拨70万元，欠拨170万元。2024年预算70万元，2025年申报余款100万元。杨廉喜县长签字请财政据实安排。</t>
  </si>
  <si>
    <t>纬八路西段（菲芽幼儿园段）用地报批经费</t>
  </si>
  <si>
    <t>经县自然资源局测算，该项目用地报批需土地价款150万元。2024年年初预算120万元，土地价款150万元，无法用于支付，恳请增加预算30万元。</t>
  </si>
  <si>
    <t>白蚁防治费</t>
  </si>
  <si>
    <t>财政部发展改革委关于清理规范一批行政事业性收费有关政策的通知</t>
  </si>
  <si>
    <t>住房保障服务中心</t>
  </si>
  <si>
    <t>财政部发展改革委关于清理规范一批行政事业性收费有关政策的通知：（包含白蚁防治）取消、停征或减免上述行政事业性收费后，有关部门和单位依法履行管理职能所需相关经费，由同级财政预算予以保障，不得影响依法履行职责。</t>
  </si>
  <si>
    <t>溆浦县城北学校配套设施建设项目</t>
  </si>
  <si>
    <t>屈原大道一期安置区</t>
  </si>
  <si>
    <t>淡储补贴</t>
  </si>
  <si>
    <t>溆浦县人民政府常务会议纪要[2016]第15次；2022年第16次常务会议纪要</t>
  </si>
  <si>
    <t>供销合作联合社</t>
  </si>
  <si>
    <t>安排农资冬储贴息资金30万元，由县供销合作社与县财政局制定财政贴息管理办法</t>
  </si>
  <si>
    <t>“三社合一”村级供销社建设</t>
  </si>
  <si>
    <t>溆浦县人民政府常务会议纪要[2016]第15次</t>
  </si>
  <si>
    <t>14</t>
  </si>
  <si>
    <t>恢复现有乡镇供销合作社先行试点，开办经费实行以奖代补5万元/个，村级网点建设实行以奖代补1万元、个</t>
  </si>
  <si>
    <t>供销社综合改革</t>
  </si>
  <si>
    <t>由县财政安排县供销合作社综合改革工作经费20万元</t>
  </si>
  <si>
    <t>维护稳定项目</t>
  </si>
  <si>
    <t>本系统内部下岗2000多名职工的安扶工作</t>
  </si>
  <si>
    <t>财政全额拨款单位工会经费</t>
  </si>
  <si>
    <t>湘政办发〔2018〕43号文件第四条</t>
  </si>
  <si>
    <t>总工会</t>
  </si>
  <si>
    <t>档案保护和信息化建设经费</t>
  </si>
  <si>
    <t>中办发[2014]15号、湘办发[2014]29号、怀档发[2009]11号、怀档发[2013]17号、湘办[2021]22号</t>
  </si>
  <si>
    <t>档案馆</t>
  </si>
  <si>
    <t>县档案馆运行费</t>
  </si>
  <si>
    <t>用于日常运行和办公电费</t>
  </si>
  <si>
    <t>安保、卫生保洁两名：劳务工资13万元；空调(暖通系统）运行监测、维护费：3.5万元；电梯运行监测、维护费：0.6万元；设施设备更换、运行监测、维护费：0.4万元；温湿度自控系统维护费：0.9万元；综合档案馆线路维护维修费：1万元；监控系统维护维修费：0.65万元；桶装水费：0.85万元；综合档案馆大楼外墙清洗费：1万元；大楼办公美化绿植费：1万元；办公大楼维护维修费1.9万元；网络维护费1.2万元。</t>
  </si>
  <si>
    <t>科技馆运维经费</t>
  </si>
  <si>
    <t>科学技术协会</t>
  </si>
  <si>
    <t>34万元/年</t>
  </si>
  <si>
    <t>科普专项经费</t>
  </si>
  <si>
    <t>纲要办发[2016]3号</t>
  </si>
  <si>
    <t>95万*1元人/年</t>
  </si>
  <si>
    <t>502</t>
  </si>
  <si>
    <t>科技研发和创新经费</t>
  </si>
  <si>
    <t>溆办〔2023〕12号、溆政办发〔2022〕14号、溆考办发〔2024〕1号、溆考办发〔2024〕2号和湘科发〔2024〕86号、《中华人民共和国科学技术进步法》</t>
  </si>
  <si>
    <t>科学技术局</t>
  </si>
  <si>
    <t>辰溪只有61，是否压减</t>
  </si>
  <si>
    <t>政策性鹅养殖保险</t>
  </si>
  <si>
    <t>溆财采计（2023）209号</t>
  </si>
  <si>
    <t>畜牧水产事务中心</t>
  </si>
  <si>
    <t>数量18万羽*3.84元/羽</t>
  </si>
  <si>
    <t>肉牛养殖保险</t>
  </si>
  <si>
    <t>溆浦县畜牧水产事务中心文件《关于申请肉牛保险补贴资金的请示》2022年8月23日</t>
  </si>
  <si>
    <t>数量1000头*105/头</t>
  </si>
  <si>
    <t>动物防疫检疫</t>
  </si>
  <si>
    <t>用于常规动物防疫、动物检疫、农产品质量安全检测等</t>
  </si>
  <si>
    <t>生猪“保险+期货”</t>
  </si>
  <si>
    <t>太平洋财险溆浦支公司</t>
  </si>
  <si>
    <t>县级配套比例20%</t>
  </si>
  <si>
    <t>能繁母猪</t>
  </si>
  <si>
    <t>湘财金【2024】1号</t>
  </si>
  <si>
    <t>人保财险、太平洋财险</t>
  </si>
  <si>
    <t>县级配套比例10%。其中人保财险25万，太平洋财险4万。</t>
  </si>
  <si>
    <t>育肥猪</t>
  </si>
  <si>
    <t>县级配套比例10%。其中人保财险99万，太平洋财险29万。（由于2023年年底县级配套资金保险公司未请款，资金整合，导致2023年资金用了2024年指标20万元）</t>
  </si>
  <si>
    <t>溆浦鹅保种经费</t>
  </si>
  <si>
    <t>《畜牧法》第二章第十条规定：国家建立畜禽遗传资源保护制度。各级人民政府应当采取措施，加强畜禽遗传资源保护，畜禽遗传资源保护经费列入财政预算。</t>
  </si>
  <si>
    <t>湖南鸿羽鹅业发展有限公司</t>
  </si>
  <si>
    <t>省农业厅下达我县保种任务，家系需保种溆浦鹅72个家系（每个家系1公鹅3母鹅，共有公鹅72羽、母鹅216羽），经测算全年需经费65万元</t>
  </si>
  <si>
    <t>黔邵花猪保种经费</t>
  </si>
  <si>
    <t>怀化严科农牧有限公司</t>
  </si>
  <si>
    <t>省农业厅下达我县黔邵花猪保种任务，需保核心母猪100头以上、公猪12头，经测算全年需经费60万元左右</t>
  </si>
  <si>
    <t>屠宰环节病死猪无害化处理补贴资金</t>
  </si>
  <si>
    <t>湘财农函【2016】11号省财政厅文件、财建【2011】599号文件</t>
  </si>
  <si>
    <t>1.金中定点屠宰场
2.永丰食品有限公司江口镇定点屠宰点</t>
  </si>
  <si>
    <t>全县现有2家屠宰场（点）：卢峰镇、大江口镇，人口分别为21万和6.43万，按2人一年一头猪计算 ，将消耗137156.5头，一头猪三腺去除标准为1.5公斤，全部三腺物重量为205734.8公斤，按90公斤折算为一头猪标准，共2286头，每头猪补贴标准880元，共计880*2286=201.168万元。</t>
  </si>
  <si>
    <t>衔接资金（溆水灌区公益性水利工程维修养护项目）</t>
  </si>
  <si>
    <t>中共溆浦县委常委办公会会议纪要〔2016〕4号；2016年第9次县政府常务会议纪要；中共溆浦县委员会书记专题会议纪要〔2024〕6号</t>
  </si>
  <si>
    <t>溆水灌区管理中心</t>
  </si>
  <si>
    <t>完成灌区范围内枢纽工程的维修养护，库区垃圾清理；渠系工程的维修养护、主要建筑物除险加固、水闸及信息化系统设备购置、运转、维护。中共溆浦县委员会书记专题会议纪要〔2024〕6号:安排溆水灌区每年200万元水利设施维修养护经费。</t>
  </si>
  <si>
    <t>溆水灌区工作经费</t>
  </si>
  <si>
    <t>参照近几年的运转经费支出情况，我中心需刚性支出104.5万元（办公费、水电费、邮电费8.4万元；党组织活动费4万元；差旅费、租车费38万元；人员类开支32.2万元；物业费、维修劳务费1.5万元；乡村振兴5.5万元；工会、其他支出12.8万元；对个人和家庭的补助2.1万元）</t>
  </si>
  <si>
    <t>千工坝灌区人员工资及附加</t>
  </si>
  <si>
    <t>1.湘水办[2017]100号,2.县政府第65次常务会议,关于对“三库一坝有关工作”的会议安排。</t>
  </si>
  <si>
    <t>千工坝灌区事务所</t>
  </si>
  <si>
    <t>为确保千工坝灌区事务所正常运转</t>
  </si>
  <si>
    <t>溆浦南站广场管理维护经费</t>
  </si>
  <si>
    <t>北斗溪镇人民政府</t>
  </si>
  <si>
    <t>夜间巡逻队员工资</t>
  </si>
  <si>
    <t>县级批复报告</t>
  </si>
  <si>
    <t>卢峰镇人民政府</t>
  </si>
  <si>
    <t>1.大队长、副大队长2人*900/月*12月＝21600元；2.中队长6人*800/月*12月＝57600元；3.队员37人*600元/人*12月＝266400元，三项共计34.56万元</t>
  </si>
  <si>
    <t>卢峰镇“一部一站”紧密协作建设经费</t>
  </si>
  <si>
    <t>中共溆浦县委员会书记专题会议纪要〔2024〕9号</t>
  </si>
  <si>
    <t>卢峰镇“一部一站”紧密协作建设</t>
  </si>
  <si>
    <t>社区禁毒专干经费</t>
  </si>
  <si>
    <t>县级政府常务会会议纪要</t>
  </si>
  <si>
    <t>2025度工信系统国有改制企业留守人员安置费</t>
  </si>
  <si>
    <t>2015年3月2日县政府召开的第34次常务会议纪要（[2015]第3次）和溆政发 [2016]6号文件</t>
  </si>
  <si>
    <t>工业和信息化局</t>
  </si>
  <si>
    <t>2025年度春节企业慰问金</t>
  </si>
  <si>
    <t>根据2023年9月18日关于申请慰问企业工作经费的报告</t>
  </si>
  <si>
    <t>对企业补助专项经费</t>
  </si>
  <si>
    <t>包含2025年规上企业统计联网台账建设工作经费，2025年度工业统计工作经费，2025年“四上”企业入规奖补资金，溆浦中小企业服务平台运营工作经费，</t>
  </si>
  <si>
    <t>溆浦产业开发区江口片区化工园区认定工作相关工作经费</t>
  </si>
  <si>
    <t>2024.5.7请示报告</t>
  </si>
  <si>
    <t>东新矿业有限公司污染场地修复治理经费</t>
  </si>
  <si>
    <t>2024.5.10请示报告</t>
  </si>
  <si>
    <t>智慧溆浦后续整体运维服务（移动公司）</t>
  </si>
  <si>
    <t>【2022】第22次政府常务会议纪要
【2023】3号县委常委会议经要</t>
  </si>
  <si>
    <t>1、2024年已纳入财政预算341.9万元，未纳入预算341.9万元；2、2025年度合同金额683.8万元；合计金额1025.7万元。本次申请纳入2025年度财政预算1025.7万元</t>
  </si>
  <si>
    <t>运维费，网络租金</t>
  </si>
  <si>
    <t>拨预算执行审计专项经费</t>
  </si>
  <si>
    <t>《中华人民共和国审计法》、《审计法实施条例》</t>
  </si>
  <si>
    <t>审计局</t>
  </si>
  <si>
    <t>政府投资审计 工作费</t>
  </si>
  <si>
    <t>拨审计人员专项经费</t>
  </si>
  <si>
    <t>溆浦县人民政府常务会议纪要【2017】第六次、溆浦县人民政府常务会议纪要【2018】第24次</t>
  </si>
  <si>
    <t>工商业联合会专项经费</t>
  </si>
  <si>
    <t>包含考察调研经费，教育培训经费，溆浦县民营企业服务中心工作经费</t>
  </si>
  <si>
    <t>工商业联合会</t>
  </si>
  <si>
    <t>民主党派专项经费</t>
  </si>
  <si>
    <t>包含陈列馆日常维护及开支，义诊、支教助学开支，参政议政调研及民主监督工作</t>
  </si>
  <si>
    <t>农工党委</t>
  </si>
  <si>
    <t>党校专项经费</t>
  </si>
  <si>
    <t>包含教师进修培训费，教师进修培训费，图书资料费，科研经费，主体班培训</t>
  </si>
  <si>
    <t>中国共产党委员会党校</t>
  </si>
  <si>
    <t>老教学楼拆除</t>
  </si>
  <si>
    <t>已经会同财政部门进行了概算，正在准备上会研究。</t>
  </si>
  <si>
    <t>党校学员宿舍和门卫室维修改造</t>
  </si>
  <si>
    <t>已经会同财政部门进行了概算，正在准备上常委会。</t>
  </si>
  <si>
    <t>多规合一村庄规划编制工作</t>
  </si>
  <si>
    <t>《中共中央国务院关于建立国土空间规划体系并监督实施的若干意见》（中发〔2019〕18号）</t>
  </si>
  <si>
    <t>自然资源局</t>
  </si>
  <si>
    <t>项目前期工作经费</t>
  </si>
  <si>
    <t>包含溆浦县2025年度国有建设用地供应计划编制费，2024年国土变更调查日常变更工作技术服务费，2024年自然资源铁塔视频监测技术服务费，县蜡烛形矿区饰面用花岗岩矿地质勘查，地质灾害技术支撑服务费，玻璃用石英砂岩矿专项规划及地质勘查项目)，舒溶溪乡舒溶溪村建筑石料用灰岩矿等十二个矿区地质勘查项目，耕地恢复技术服务费，永久基本农田划定成果核实处置工作，耕地保护国土空间专项和耕地保护一张图编制工作技术服务费）</t>
  </si>
  <si>
    <t>2024年地质灾害隐患点群策群防员误工补助、监测报警设备和汛期值班补助及汛期应急处置</t>
  </si>
  <si>
    <t>湘政发〔2018〕12号、湘国土资发〔2017〕38号、怀政办发〔2012〕30号、《湖南省自然资源厅关于加强中风险以上斜坡单元地质灾害防治工作的紧急通知》</t>
  </si>
  <si>
    <t>地质灾害防治隐患点群测群防员误工补助：254个×2人×1200元/人+254×2×10%×600=64.01万元；高中风险斜坡沟谷单元722×2×1200=173.28万元；地质灾害监测预警设备监管补助102×2×300元=6.12；
乡镇地灾防治值班及巡查费：254×600元/个=15.24万元；应急处置65万元"</t>
  </si>
  <si>
    <t>2022年度国土空间规划城市体检评估工作</t>
  </si>
  <si>
    <t>《关于开展2022年度国土空间规划城市体检评估工作的通知》</t>
  </si>
  <si>
    <t>卢峰镇国土空间规划编制工作</t>
  </si>
  <si>
    <t>哑塘村6个试点村村庄规划成果质量提升工作</t>
  </si>
  <si>
    <t>《湖南省村庄规划质量评估技术指南》</t>
  </si>
  <si>
    <t>城乡规划成果自查自检完善工作</t>
  </si>
  <si>
    <t>《关于抓紧组织开展城乡规划成果自查自检完善工作的通知》（湘自资办发〔2021〕36 号）</t>
  </si>
  <si>
    <t>卫片执法</t>
  </si>
  <si>
    <t>湘自资办发【2024】23号</t>
  </si>
  <si>
    <t>从去年开始国家卫片从每季度一次改为一年一次，国家土地督察武汉局每年要例行督查不定期下发督察图斑。省卫片每月一次是从去年才开始启动的。任务量翻了好几倍。外业核查、整改、强拆开支巨大，去年万元杯水车薪。</t>
  </si>
  <si>
    <t>超深越界</t>
  </si>
  <si>
    <t>怀政办发【2013】5号</t>
  </si>
  <si>
    <t>我县今年已有12家矿山企业取得采矿许可证，后续还有2家企业正在补证中，2025年将对有证矿山进行超深越界测量。</t>
  </si>
  <si>
    <t>田长制工作经费</t>
  </si>
  <si>
    <t>中共溆浦县委办公室、溆浦县人民政府办公室印发的《溆浦县田长制工作实施方案》</t>
  </si>
  <si>
    <t>田长制办公室</t>
  </si>
  <si>
    <t>溆浦县现有耕地保有量67.26万亩，按1元每亩的标准计算田长制工作经费</t>
  </si>
  <si>
    <t>农村宅基地和集体建设用地房地一体确权登记</t>
  </si>
  <si>
    <t>不动产登记中心</t>
  </si>
  <si>
    <t>自然资源统一确权登记</t>
  </si>
  <si>
    <t>【2023】20号、领导批示</t>
  </si>
  <si>
    <t>林权数据库建设</t>
  </si>
  <si>
    <t>【2024】第8号、领导批示</t>
  </si>
  <si>
    <t>2130212</t>
  </si>
  <si>
    <t>思蒙国家湿地公园管护巡查</t>
  </si>
  <si>
    <t>用于湿地公园巡护巡查、巡护艇养护、中南林学院大江口旧址校史陈列室维护等</t>
  </si>
  <si>
    <t>思蒙国家湿地公园管理处</t>
  </si>
  <si>
    <t>溆浦思蒙国家湿地公园湿地巡护巡查成本提高，管护任务难度增大。其中：
1、共有专职巡护员保洁员16人；
2、根据管理的需要和场地条件要求，现有的三个湿地保护管理站需购置办公设备、巡护设备和其他设备等；
3、4座基站铁塔综合和运营保障服务费，11个监测设备电表电费。
现需增加预算20万元。</t>
  </si>
  <si>
    <t>专项</t>
  </si>
  <si>
    <t>中共溆浦县委书记专题会议纪要[2020]9号</t>
  </si>
  <si>
    <t>中共委网络安全和信息化委员会办公室</t>
  </si>
  <si>
    <t>网络宣传和引导，保障网络安全维护及网络信息监管运转，网络舆情监测、处置；网络语言安全员队伍建设、舆情引导；网络执法队伍建设。</t>
  </si>
  <si>
    <t>网信专项</t>
  </si>
  <si>
    <t>信息安全专项</t>
  </si>
  <si>
    <t>中共溆浦县委常委会会议纪要[2022]12号</t>
  </si>
  <si>
    <t>会议纪要（中共溆浦县委常委会会议纪要[2022]12号）自媒体管理系统、网络语言安全员管理系统、网信专网接入。</t>
  </si>
  <si>
    <t>融媒体专项</t>
  </si>
  <si>
    <t>用于设备购置、新闻采编和外宣、节目购置、新媒体平台运行、红网云融媒体平台维护、新湖南云溆浦频道系统维护、无线电台等</t>
  </si>
  <si>
    <t>融媒体中心</t>
  </si>
  <si>
    <t>2013602</t>
  </si>
  <si>
    <t>史志专项工作经费</t>
  </si>
  <si>
    <t>用于党史联络组工作、《溆水》杂志、《怀化党委工作纪实溆浦卷》、《怀化年鉴溆浦篇》、《溆浦年鉴》、扶贫志、《邓乾元烈士传》、申报省级教育基地等</t>
  </si>
  <si>
    <t>史志研究室</t>
  </si>
  <si>
    <t>人工影响天气工资经费</t>
  </si>
  <si>
    <t>《湖南省人民政府办公厅关于推进人工影响天气工作高质量发展的实施意见》（湘政办发〔2021〕55号）</t>
  </si>
  <si>
    <t>气象局</t>
  </si>
  <si>
    <t>增雨火箭弹20发7万，人工增雨作业费用5万</t>
  </si>
  <si>
    <t>机构改革专项经费</t>
  </si>
  <si>
    <t>包含域名运行费，机构编制核查工作经费，机构改革工作经费</t>
  </si>
  <si>
    <t>委编办</t>
  </si>
  <si>
    <t>妇女事业发展专项经费</t>
  </si>
  <si>
    <t>溆办发【2018】10号</t>
  </si>
  <si>
    <t>妇联</t>
  </si>
  <si>
    <t xml:space="preserve">“美家美妇齐动员·共建共享新溆浦”  </t>
  </si>
  <si>
    <t>中共溆浦县委常委会会议纪要【2021】47号</t>
  </si>
  <si>
    <t>2022至2024年工作经费按照每年20万元由财政解决</t>
  </si>
  <si>
    <t>木温公路建设占地补偿资金</t>
  </si>
  <si>
    <t>观音阁镇人民政府</t>
  </si>
  <si>
    <t>均坪镇村级塌陷农田补偿款</t>
  </si>
  <si>
    <t>溆浦县人民政府县长办公会议纪要【1999】16号</t>
  </si>
  <si>
    <t>均坪镇人民政府</t>
  </si>
  <si>
    <t>按上年预算延续溆财企指【2022】0127号</t>
  </si>
  <si>
    <t>溆浦县人民政府常务会议纪要【2016】第2次</t>
  </si>
  <si>
    <t>溆浦县人民政府专题会议纪要【2018】第25次</t>
  </si>
  <si>
    <t>国库金库维护及临时人员支出</t>
  </si>
  <si>
    <t>历年测算安排</t>
  </si>
  <si>
    <t>人民银行</t>
  </si>
  <si>
    <t>包含2024、2025年度国家生态功能区县域农村环境质量第三方监测项目，水源保护区国土空间规划编制，水源保护区基础信息和构建物调查，水源地环境状况评估</t>
  </si>
  <si>
    <t>怀化市生态环境局分局</t>
  </si>
  <si>
    <t>生态环保专项工作经费</t>
  </si>
  <si>
    <t>包含突出生态环境问题整改强化督查工作，国家重点生态功能区考核工作，农村环境整治工作经费，排污许可工作专项经费，溆浦县入河排污口全覆盖工作排查整治，溆浦县空气创建工作，非道路移动机械尾气抽测，溆浦县红阳片锰污染状况调查</t>
  </si>
  <si>
    <t>农村环境整治</t>
  </si>
  <si>
    <t>溆政发〔2021〕2号</t>
  </si>
  <si>
    <t>卢锋镇岩湾村污水处理站及污水收集管网尾款20.8万元，
卢峰镇马田坪村污水收集管网污水沟渠治理改造29.54万元。</t>
  </si>
  <si>
    <t>农村生活污水治理</t>
  </si>
  <si>
    <t>溆政发[2021]2号</t>
  </si>
  <si>
    <t>卢峰镇新坪村污水处理站及污水收集管网73.74万元，
卢峰镇车头村污水处理站及污水收集管网87.9万元，卢峰镇太坪村太坪村污水处理站及污水收集管网33万元，龙潭镇石湾村污水沟渠治理改造20.8万元，深子湖镇葡萄溪村等污治理24.56万元。</t>
  </si>
  <si>
    <t>2025年完成村100个村的农村生活污水治理，治理经费50万元/村。</t>
  </si>
  <si>
    <t>环卫巡查车辆运转经费</t>
  </si>
  <si>
    <t>历年延续项目</t>
  </si>
  <si>
    <t>城市管理事务中心</t>
  </si>
  <si>
    <t>计生协会专项经费</t>
  </si>
  <si>
    <t>用于会员之家、诚信计生宣传、5.29主题活动日、基层群众示范创建等工作</t>
  </si>
  <si>
    <t>计划生育协会</t>
  </si>
  <si>
    <t>11人</t>
  </si>
  <si>
    <t>招商引资奖励：鼓励湘商回归和返乡创业</t>
  </si>
  <si>
    <t>溆发【2023】2号</t>
  </si>
  <si>
    <t>小横垅乡人民政府</t>
  </si>
  <si>
    <t>溆发【2023】2号第六条</t>
  </si>
  <si>
    <t>2120303</t>
  </si>
  <si>
    <t>付龙潭辖区内省道 县道等公益事业占地补偿资金（附报告）</t>
  </si>
  <si>
    <t>龙潭镇人民政府</t>
  </si>
  <si>
    <t>龙潭镇、黄茅园镇、葛竹坪镇、龙庄湾乡</t>
  </si>
  <si>
    <t>兑现2023年度和2024年度的龙潭辖区内省道 县道等公益事业占地补偿资金</t>
  </si>
  <si>
    <t>特殊津补贴（补助）</t>
  </si>
  <si>
    <t>项目建设（在建）</t>
  </si>
  <si>
    <t>003003001 学前教育幼儿资助</t>
  </si>
  <si>
    <t>项目前期工作经费第三方技术服务费，购买服务费</t>
  </si>
  <si>
    <t>003003002 城乡义务教育生均公用经费</t>
  </si>
  <si>
    <t>003003002001 小学</t>
  </si>
  <si>
    <t>指标统筹项目（往年）</t>
  </si>
  <si>
    <t>003003002002 初中</t>
  </si>
  <si>
    <t>003003003 义务教育阶段特殊教育学校和随班就读残疾学生生均公用经费</t>
  </si>
  <si>
    <t>专项项目类（考核）</t>
  </si>
  <si>
    <t>003003004 义务教育免费提供教科书</t>
  </si>
  <si>
    <r>
      <rPr>
        <sz val="10.5"/>
        <rFont val="DejaVu Sans"/>
        <family val="1"/>
      </rPr>
      <t> </t>
    </r>
    <r>
      <rPr>
        <sz val="10.5"/>
        <rFont val="宋体"/>
        <family val="3"/>
        <charset val="134"/>
      </rPr>
      <t>创标项目类</t>
    </r>
  </si>
  <si>
    <t>003003005 家庭经济困难学生生活补助</t>
  </si>
  <si>
    <t>专项经费</t>
  </si>
  <si>
    <t>003003005001 小学</t>
  </si>
  <si>
    <t>统管单位经费</t>
  </si>
  <si>
    <t>003003005002 初中</t>
  </si>
  <si>
    <t>003003006 普通高中学生资助</t>
  </si>
  <si>
    <t>项目建设遗留问题</t>
  </si>
  <si>
    <t>003003006001 家庭经济困难学生国家助学金</t>
  </si>
  <si>
    <t>003003006002 免除家庭经济困难学生学杂费</t>
  </si>
  <si>
    <t>大事要事</t>
  </si>
  <si>
    <t>003003006003 免费家庭经济困难学生教科书费</t>
  </si>
  <si>
    <t>部门一般支出</t>
  </si>
  <si>
    <t>003003007 中职教育学生资助</t>
  </si>
  <si>
    <t>003003007001 家庭经济困难学生国家助学金</t>
  </si>
  <si>
    <t>003003007002 农村、涉农专业和家庭经济困难学生免学费</t>
  </si>
  <si>
    <t>003003007003 国家奖学金</t>
  </si>
  <si>
    <t>003003008 农村义务教育学生营养改善计划</t>
  </si>
  <si>
    <t>003003009 博物馆、纪念馆免费开放补助和公共美术馆、图书馆、文化馆站免费开放补助</t>
  </si>
  <si>
    <t>003003010 困难群众救助</t>
  </si>
  <si>
    <t>003003010001 最低生活保障</t>
  </si>
  <si>
    <t>003003010002 特困人员救助供养</t>
  </si>
  <si>
    <r>
      <rPr>
        <sz val="10"/>
        <rFont val="Nimbus Roman"/>
        <family val="1"/>
      </rPr>
      <t xml:space="preserve">003003010003 </t>
    </r>
    <r>
      <rPr>
        <sz val="10"/>
        <rFont val="宋体"/>
        <family val="3"/>
        <charset val="134"/>
      </rPr>
      <t>特殊儿童群体基本生活保障</t>
    </r>
  </si>
  <si>
    <r>
      <rPr>
        <sz val="10"/>
        <rFont val="Nimbus Roman"/>
        <family val="1"/>
      </rPr>
      <t xml:space="preserve">003003010004 </t>
    </r>
    <r>
      <rPr>
        <sz val="10"/>
        <rFont val="宋体"/>
        <family val="3"/>
        <charset val="134"/>
      </rPr>
      <t>临时救助</t>
    </r>
  </si>
  <si>
    <r>
      <rPr>
        <sz val="10"/>
        <rFont val="Nimbus Roman"/>
        <family val="1"/>
      </rPr>
      <t xml:space="preserve">003003010005 </t>
    </r>
    <r>
      <rPr>
        <sz val="10"/>
        <rFont val="宋体"/>
        <family val="3"/>
        <charset val="134"/>
      </rPr>
      <t>流浪乞讨人员救助</t>
    </r>
  </si>
  <si>
    <t>003003011 残疾人补贴</t>
  </si>
  <si>
    <r>
      <rPr>
        <sz val="10"/>
        <rFont val="Nimbus Roman"/>
        <family val="1"/>
      </rPr>
      <t xml:space="preserve">003003011001 </t>
    </r>
    <r>
      <rPr>
        <sz val="10"/>
        <rFont val="宋体"/>
        <family val="3"/>
        <charset val="134"/>
      </rPr>
      <t>困难残疾人生活补贴</t>
    </r>
  </si>
  <si>
    <r>
      <rPr>
        <sz val="10"/>
        <rFont val="Nimbus Roman"/>
        <family val="1"/>
      </rPr>
      <t xml:space="preserve">003003011002 </t>
    </r>
    <r>
      <rPr>
        <sz val="10"/>
        <rFont val="宋体"/>
        <family val="3"/>
        <charset val="134"/>
      </rPr>
      <t>重度残疾人护理补贴</t>
    </r>
  </si>
  <si>
    <r>
      <rPr>
        <sz val="10"/>
        <rFont val="Nimbus Roman"/>
        <family val="1"/>
      </rPr>
      <t xml:space="preserve">003003012 </t>
    </r>
    <r>
      <rPr>
        <sz val="10"/>
        <rFont val="宋体"/>
        <family val="3"/>
        <charset val="134"/>
      </rPr>
      <t>城乡居民基本养老保险</t>
    </r>
  </si>
  <si>
    <r>
      <rPr>
        <sz val="10"/>
        <rFont val="Nimbus Roman"/>
        <family val="1"/>
      </rPr>
      <t xml:space="preserve">003003013 </t>
    </r>
    <r>
      <rPr>
        <sz val="10"/>
        <rFont val="宋体"/>
        <family val="3"/>
        <charset val="134"/>
      </rPr>
      <t>财政对企业职工养老保险的补助</t>
    </r>
  </si>
  <si>
    <r>
      <rPr>
        <sz val="10"/>
        <rFont val="Nimbus Roman"/>
        <family val="1"/>
      </rPr>
      <t xml:space="preserve">003003014 </t>
    </r>
    <r>
      <rPr>
        <sz val="10"/>
        <rFont val="宋体"/>
        <family val="3"/>
        <charset val="134"/>
      </rPr>
      <t>财政对机关事业单位养老保险的补助</t>
    </r>
  </si>
  <si>
    <r>
      <rPr>
        <sz val="10"/>
        <rFont val="Nimbus Roman"/>
        <family val="1"/>
      </rPr>
      <t xml:space="preserve">003003015 </t>
    </r>
    <r>
      <rPr>
        <sz val="10"/>
        <rFont val="宋体"/>
        <family val="3"/>
        <charset val="134"/>
      </rPr>
      <t>老年人福利补贴</t>
    </r>
  </si>
  <si>
    <r>
      <rPr>
        <sz val="10"/>
        <rFont val="Nimbus Roman"/>
        <family val="1"/>
      </rPr>
      <t xml:space="preserve">003003016 </t>
    </r>
    <r>
      <rPr>
        <sz val="10"/>
        <rFont val="宋体"/>
        <family val="3"/>
        <charset val="134"/>
      </rPr>
      <t>就业见习补贴</t>
    </r>
  </si>
  <si>
    <r>
      <rPr>
        <sz val="10"/>
        <rFont val="Nimbus Roman"/>
        <family val="1"/>
      </rPr>
      <t xml:space="preserve">003003017 </t>
    </r>
    <r>
      <rPr>
        <sz val="10"/>
        <rFont val="宋体"/>
        <family val="3"/>
        <charset val="134"/>
      </rPr>
      <t>优抚对象抚恤和生活补助经费</t>
    </r>
  </si>
  <si>
    <r>
      <rPr>
        <sz val="10"/>
        <rFont val="Nimbus Roman"/>
        <family val="1"/>
      </rPr>
      <t xml:space="preserve">003003018 </t>
    </r>
    <r>
      <rPr>
        <sz val="10"/>
        <rFont val="宋体"/>
        <family val="3"/>
        <charset val="134"/>
      </rPr>
      <t>义务兵优待金</t>
    </r>
  </si>
  <si>
    <r>
      <rPr>
        <sz val="10"/>
        <rFont val="Nimbus Roman"/>
        <family val="1"/>
      </rPr>
      <t xml:space="preserve">003003019 </t>
    </r>
    <r>
      <rPr>
        <sz val="10"/>
        <rFont val="宋体"/>
        <family val="3"/>
        <charset val="134"/>
      </rPr>
      <t>退役安置支出</t>
    </r>
  </si>
  <si>
    <r>
      <rPr>
        <sz val="10"/>
        <rFont val="Nimbus Roman"/>
        <family val="1"/>
      </rPr>
      <t xml:space="preserve">003003020 </t>
    </r>
    <r>
      <rPr>
        <sz val="10"/>
        <rFont val="宋体"/>
        <family val="3"/>
        <charset val="134"/>
      </rPr>
      <t>城乡居民基本医疗保险</t>
    </r>
  </si>
  <si>
    <r>
      <rPr>
        <sz val="10"/>
        <rFont val="Nimbus Roman"/>
        <family val="1"/>
      </rPr>
      <t xml:space="preserve">003003021 </t>
    </r>
    <r>
      <rPr>
        <sz val="10"/>
        <rFont val="宋体"/>
        <family val="3"/>
        <charset val="134"/>
      </rPr>
      <t>基本公共卫生服务</t>
    </r>
  </si>
  <si>
    <t>003003022 计划生育支出</t>
  </si>
  <si>
    <r>
      <rPr>
        <sz val="10"/>
        <rFont val="Nimbus Roman"/>
        <family val="1"/>
      </rPr>
      <t xml:space="preserve">003003022001 </t>
    </r>
    <r>
      <rPr>
        <sz val="10"/>
        <rFont val="宋体"/>
        <family val="3"/>
        <charset val="134"/>
      </rPr>
      <t>农村部分计划生育家庭奖励扶助</t>
    </r>
  </si>
  <si>
    <r>
      <rPr>
        <sz val="10"/>
        <rFont val="Nimbus Roman"/>
        <family val="1"/>
      </rPr>
      <t xml:space="preserve">003003022002 </t>
    </r>
    <r>
      <rPr>
        <sz val="10"/>
        <rFont val="宋体"/>
        <family val="3"/>
        <charset val="134"/>
      </rPr>
      <t>全国计划生育特别扶助制度</t>
    </r>
  </si>
  <si>
    <r>
      <rPr>
        <sz val="10"/>
        <rFont val="Nimbus Roman"/>
        <family val="1"/>
      </rPr>
      <t xml:space="preserve">003003022003 </t>
    </r>
    <r>
      <rPr>
        <sz val="10"/>
        <rFont val="宋体"/>
        <family val="3"/>
        <charset val="134"/>
      </rPr>
      <t>城镇独生子女父母奖励</t>
    </r>
  </si>
  <si>
    <r>
      <rPr>
        <sz val="10"/>
        <rFont val="Nimbus Roman"/>
        <family val="1"/>
      </rPr>
      <t xml:space="preserve">003003023 </t>
    </r>
    <r>
      <rPr>
        <sz val="10"/>
        <rFont val="宋体"/>
        <family val="3"/>
        <charset val="134"/>
      </rPr>
      <t>城乡医疗救助</t>
    </r>
  </si>
  <si>
    <r>
      <rPr>
        <sz val="10"/>
        <rFont val="Nimbus Roman"/>
        <family val="1"/>
      </rPr>
      <t xml:space="preserve">003003024 </t>
    </r>
    <r>
      <rPr>
        <sz val="10"/>
        <rFont val="宋体"/>
        <family val="3"/>
        <charset val="134"/>
      </rPr>
      <t>疫情防控支出</t>
    </r>
  </si>
  <si>
    <r>
      <rPr>
        <sz val="10"/>
        <rFont val="Nimbus Roman"/>
        <family val="1"/>
      </rPr>
      <t xml:space="preserve">003003025 </t>
    </r>
    <r>
      <rPr>
        <sz val="10"/>
        <rFont val="宋体"/>
        <family val="3"/>
        <charset val="134"/>
      </rPr>
      <t>村级支出</t>
    </r>
  </si>
  <si>
    <r>
      <rPr>
        <sz val="10"/>
        <rFont val="Nimbus Roman"/>
        <family val="1"/>
      </rPr>
      <t xml:space="preserve">003003026 </t>
    </r>
    <r>
      <rPr>
        <sz val="10"/>
        <rFont val="宋体"/>
        <family val="3"/>
        <charset val="134"/>
      </rPr>
      <t>义务教育校舍维修</t>
    </r>
  </si>
  <si>
    <r>
      <rPr>
        <sz val="10"/>
        <rFont val="Nimbus Roman"/>
        <family val="1"/>
      </rPr>
      <t xml:space="preserve">003003027 </t>
    </r>
    <r>
      <rPr>
        <sz val="10"/>
        <rFont val="宋体"/>
        <family val="3"/>
        <charset val="134"/>
      </rPr>
      <t>普通高中学生生均公用经费</t>
    </r>
  </si>
  <si>
    <t>003003028 中职生均拨款</t>
  </si>
  <si>
    <t>003003029 农村教师特设岗位计划</t>
  </si>
  <si>
    <t>003003030 农村基层教育人才津贴</t>
  </si>
  <si>
    <t>003003031 康复救助残疾儿童</t>
  </si>
  <si>
    <t>003003032 村主职干部养老保险补助</t>
  </si>
  <si>
    <t>003003033 退捕渔民养老保险补助</t>
  </si>
  <si>
    <t>003003034 民办教师（代课教师）、老年乡村医生、老电影放映员三类人群生活待遇</t>
  </si>
  <si>
    <t>003003035 六十年代精简退职老弱病残职工生活补助</t>
  </si>
  <si>
    <t>003003036 未参保城镇县属以上集体企业和厂办大集体企业已退休人员生活补助</t>
  </si>
  <si>
    <t>003003037 农村基层卫生人才津贴</t>
  </si>
  <si>
    <t>003003038 孕产妇免费产前筛查和新生儿先天性心脏病筛查</t>
  </si>
  <si>
    <t>003003039 农村适龄妇女及城镇低保适龄妇女“两癌”免费检查</t>
  </si>
  <si>
    <t>003003040 政策性农业保险</t>
  </si>
  <si>
    <t>003003041 生态公益林补偿</t>
  </si>
  <si>
    <t>003003042 生态护林员补贴</t>
  </si>
  <si>
    <t>003003043 耕地地力保护补贴</t>
  </si>
  <si>
    <t>003003044 农机购置补贴</t>
  </si>
  <si>
    <t>003003045 稻谷目标价格改革补贴</t>
  </si>
  <si>
    <t>003003046 大中型水库移民后期扶持</t>
  </si>
  <si>
    <t>004 三保以外刚性支出</t>
  </si>
  <si>
    <t>004001 债务还本付息支出</t>
  </si>
  <si>
    <t>公共财政预算：附表11</t>
  </si>
  <si>
    <t>溆浦县“三公”经费预算表</t>
  </si>
  <si>
    <t>1、因公出国（境）费用</t>
  </si>
  <si>
    <t>2、公务接待费</t>
  </si>
  <si>
    <t>3、公务用车费</t>
  </si>
  <si>
    <t xml:space="preserve">    其中：（1）公务用车运行维护费</t>
  </si>
  <si>
    <t xml:space="preserve">          （2）公务用车购置</t>
  </si>
  <si>
    <t>公共财政预算：附表12</t>
  </si>
  <si>
    <t>溆浦县政府一般债务限额和余额情况表</t>
  </si>
  <si>
    <t>2024年</t>
  </si>
  <si>
    <t>2025年</t>
  </si>
  <si>
    <t>债务限额</t>
  </si>
  <si>
    <t>债务余额</t>
  </si>
  <si>
    <t>公共财政预算：附表13</t>
  </si>
  <si>
    <t>整体支出绩效目标表</t>
  </si>
  <si>
    <t>编制单位：</t>
  </si>
  <si>
    <t>单位编码</t>
  </si>
  <si>
    <t>年度预算申请</t>
  </si>
  <si>
    <t>整体绩效目标</t>
  </si>
  <si>
    <t>部门整体支出年度绩效目标</t>
  </si>
  <si>
    <t>资金总额</t>
  </si>
  <si>
    <t>按收入性质分</t>
  </si>
  <si>
    <t>按支出性质分</t>
  </si>
  <si>
    <t>一般公共预算</t>
  </si>
  <si>
    <t>政府性基金拨款</t>
  </si>
  <si>
    <t>财政专户管理资金</t>
  </si>
  <si>
    <t>其他资金</t>
  </si>
  <si>
    <t>基本支出</t>
  </si>
  <si>
    <t>项目支出</t>
  </si>
  <si>
    <t>一级指标</t>
  </si>
  <si>
    <t>二级指标</t>
  </si>
  <si>
    <t>三级指标</t>
  </si>
  <si>
    <t>指标值类型</t>
  </si>
  <si>
    <t>指标值</t>
  </si>
  <si>
    <t>计量单位</t>
  </si>
  <si>
    <t>指标解释</t>
  </si>
  <si>
    <t>评（扣）分标准</t>
  </si>
  <si>
    <t>产出指标</t>
  </si>
  <si>
    <t xml:space="preserve"> 数量指标</t>
  </si>
  <si>
    <t xml:space="preserve"> 质量指标</t>
  </si>
  <si>
    <t xml:space="preserve"> 时效指标</t>
  </si>
  <si>
    <t>成本指标</t>
  </si>
  <si>
    <t xml:space="preserve">效益指标 </t>
  </si>
  <si>
    <t>经济效益指标</t>
  </si>
  <si>
    <t>社会效益指标</t>
  </si>
  <si>
    <t>生态效益指标</t>
  </si>
  <si>
    <t xml:space="preserve"> 可持续影响指标</t>
  </si>
  <si>
    <t>满意度指标</t>
  </si>
  <si>
    <t>服务对象满意度指标</t>
  </si>
  <si>
    <t>公共财政预算：附表14</t>
  </si>
  <si>
    <t>项目支出绩效目标表</t>
  </si>
  <si>
    <t>单位代码</t>
  </si>
  <si>
    <t>单位（专项）名称</t>
  </si>
  <si>
    <t>实施期绩效目标</t>
  </si>
  <si>
    <t>绩效指标</t>
  </si>
  <si>
    <t>指标值内容</t>
  </si>
  <si>
    <t>评（扣分标准）</t>
  </si>
  <si>
    <t xml:space="preserve"> 度量单位</t>
  </si>
  <si>
    <t>效益指标</t>
  </si>
  <si>
    <t>政府性基金预算：附表1</t>
  </si>
  <si>
    <t>2025年政府性基金预算收入表</t>
  </si>
  <si>
    <t>征收单位</t>
  </si>
  <si>
    <t>2019年预算数</t>
  </si>
  <si>
    <t>政府性基金收入</t>
  </si>
  <si>
    <t>48</t>
  </si>
  <si>
    <t xml:space="preserve">  国有土地使用权出让收入</t>
  </si>
  <si>
    <t xml:space="preserve">    土地出让价款收入</t>
  </si>
  <si>
    <t xml:space="preserve">    补缴的土地价款</t>
  </si>
  <si>
    <t xml:space="preserve">    划拨土地收入</t>
  </si>
  <si>
    <t>99</t>
  </si>
  <si>
    <t xml:space="preserve">    其他土地出让收入</t>
  </si>
  <si>
    <t>56</t>
  </si>
  <si>
    <t xml:space="preserve">  城市基础设施配套费收入</t>
  </si>
  <si>
    <t>溆浦县住建局</t>
  </si>
  <si>
    <t>78</t>
  </si>
  <si>
    <t xml:space="preserve">  污水处理费收入</t>
  </si>
  <si>
    <t>专项债务对应项目收入</t>
  </si>
  <si>
    <t>06</t>
  </si>
  <si>
    <t xml:space="preserve">  国有土地使用权出让金专项债务对应项目专项收入</t>
  </si>
  <si>
    <t xml:space="preserve">    土地储备专项债券对应项目专项收入</t>
  </si>
  <si>
    <t>政府性基金收入合计</t>
  </si>
  <si>
    <t>总    计</t>
  </si>
  <si>
    <t>政府性基金预算：附表2</t>
  </si>
  <si>
    <t>2025年政府性基金预算支出表</t>
  </si>
  <si>
    <t>预算单位</t>
  </si>
  <si>
    <t>归口
股室</t>
  </si>
  <si>
    <t>预算项目</t>
  </si>
  <si>
    <t>2025年    
预算数</t>
  </si>
  <si>
    <t>08</t>
  </si>
  <si>
    <t>国有土地使用权出让收入及对应专项债务收入安排的支出</t>
  </si>
  <si>
    <t xml:space="preserve">  征地和拆迁补偿支出</t>
  </si>
  <si>
    <t>成本支出</t>
  </si>
  <si>
    <t xml:space="preserve">  土地开发支出</t>
  </si>
  <si>
    <t xml:space="preserve">  土地出让业务支出</t>
  </si>
  <si>
    <t xml:space="preserve">  其他国有土地使用权出让收入安排的支出</t>
  </si>
  <si>
    <t>城市基础设施配套费及对应专项债务收入安排的支出</t>
  </si>
  <si>
    <t xml:space="preserve">  城市公共设施</t>
  </si>
  <si>
    <t>城乡建设引导资金</t>
  </si>
  <si>
    <t>污水处理费及对应专项债务收入安排的支出</t>
  </si>
  <si>
    <t xml:space="preserve">  污水处理设施建设和运营</t>
  </si>
  <si>
    <t>污水处理费</t>
  </si>
  <si>
    <t>政府签订特许经营权合同，污水处理费584万元，管网维修及电费50万元，</t>
  </si>
  <si>
    <t>地方政府专项债务还本支出</t>
  </si>
  <si>
    <r>
      <rPr>
        <sz val="10"/>
        <rFont val="宋体"/>
        <family val="3"/>
        <charset val="134"/>
      </rPr>
      <t xml:space="preserve"> </t>
    </r>
    <r>
      <rPr>
        <sz val="10"/>
        <rFont val="宋体"/>
        <family val="3"/>
        <charset val="134"/>
      </rPr>
      <t xml:space="preserve"> </t>
    </r>
    <r>
      <rPr>
        <sz val="10"/>
        <rFont val="宋体"/>
        <family val="3"/>
        <charset val="134"/>
      </rPr>
      <t>土地储备专项债券还本支出</t>
    </r>
  </si>
  <si>
    <t>还本支出</t>
  </si>
  <si>
    <t>地方政府专项债务付息支出</t>
  </si>
  <si>
    <t>98</t>
  </si>
  <si>
    <r>
      <rPr>
        <sz val="10"/>
        <rFont val="宋体"/>
        <family val="3"/>
        <charset val="134"/>
      </rPr>
      <t xml:space="preserve"> </t>
    </r>
    <r>
      <rPr>
        <sz val="10"/>
        <rFont val="宋体"/>
        <family val="3"/>
        <charset val="134"/>
      </rPr>
      <t xml:space="preserve"> </t>
    </r>
    <r>
      <rPr>
        <sz val="10"/>
        <rFont val="宋体"/>
        <family val="3"/>
        <charset val="134"/>
      </rPr>
      <t>其他地方自行试点项目收益专项债券付息支出</t>
    </r>
  </si>
  <si>
    <t>付息支出</t>
  </si>
  <si>
    <t>政府性基金支出合计</t>
  </si>
  <si>
    <t>上解上级支出</t>
  </si>
  <si>
    <t>调出资金</t>
  </si>
  <si>
    <t>政府性基金预算：附表3</t>
  </si>
  <si>
    <t>2025年政府专项债务限额和余额情况表</t>
  </si>
  <si>
    <t xml:space="preserve">编制单位：溆浦县财政局 </t>
  </si>
  <si>
    <t>国有资本经营预算：附表1</t>
  </si>
  <si>
    <t>溆浦县2025年国有资本经营预算收入表</t>
  </si>
  <si>
    <t>2024年执行数</t>
  </si>
  <si>
    <t>国有资本经营收入</t>
  </si>
  <si>
    <t xml:space="preserve">  利润收入</t>
  </si>
  <si>
    <t xml:space="preserve">    投资服务企业利润收入</t>
  </si>
  <si>
    <t xml:space="preserve">  股利、股息收入</t>
  </si>
  <si>
    <t xml:space="preserve">  产权转让收入</t>
  </si>
  <si>
    <t xml:space="preserve">  清算收入</t>
  </si>
  <si>
    <t xml:space="preserve">  其他国有资本经营预算收入</t>
  </si>
  <si>
    <t>转移性收入</t>
  </si>
  <si>
    <t>05</t>
  </si>
  <si>
    <t>国有资本经营预算转移支付收入</t>
  </si>
  <si>
    <t xml:space="preserve">  国有资本经营预算转移支付收入</t>
  </si>
  <si>
    <t>本年收入合计</t>
  </si>
  <si>
    <t>上年结转收入</t>
  </si>
  <si>
    <t>国有资本经营预算：附表2</t>
  </si>
  <si>
    <t>溆浦县2025年国有资本经营预算支出表</t>
  </si>
  <si>
    <t>国有资本经营预算支出</t>
  </si>
  <si>
    <t>解决历史遗留问题及改革成本支出</t>
  </si>
  <si>
    <t>国有企业资本注入</t>
  </si>
  <si>
    <t xml:space="preserve">  公益性设施投资支出</t>
  </si>
  <si>
    <t>国有企业政策性补贴</t>
  </si>
  <si>
    <t>金融国有资本经营预算支出</t>
  </si>
  <si>
    <t>其他国有资本经营预算支出</t>
  </si>
  <si>
    <t>国有资本经营预算转移支付</t>
  </si>
  <si>
    <t xml:space="preserve">  国有资本经营预算转移支付支出</t>
  </si>
  <si>
    <t xml:space="preserve">  国有资本经营预算调出资金</t>
  </si>
  <si>
    <t>本年支出合计</t>
  </si>
  <si>
    <t>结转下年支出</t>
  </si>
  <si>
    <t xml:space="preserve"> 四、社会保险基金预算</t>
  </si>
  <si>
    <t>社会保险基金预算：附表1</t>
  </si>
  <si>
    <t>2025年社会保险基金收支预算总表</t>
  </si>
  <si>
    <t>项        目</t>
  </si>
  <si>
    <t>城乡居民基本
养老保险基金</t>
  </si>
  <si>
    <t>机关事业单位基
本养老保险基金</t>
  </si>
  <si>
    <t>一、收入</t>
  </si>
  <si>
    <t xml:space="preserve">    其中:1.社会保险费收入</t>
  </si>
  <si>
    <t xml:space="preserve">         2.财政补贴收入</t>
  </si>
  <si>
    <t xml:space="preserve">         3.利息收入</t>
  </si>
  <si>
    <t xml:space="preserve">         4.委托投资收益</t>
  </si>
  <si>
    <t xml:space="preserve">         5.转移收入</t>
  </si>
  <si>
    <t xml:space="preserve">         6.其他收入</t>
  </si>
  <si>
    <t xml:space="preserve">         7.全国统筹调剂资金收入（省级专用）</t>
  </si>
  <si>
    <t xml:space="preserve">         8.全国统筹调剂资金收入（中央专用)</t>
  </si>
  <si>
    <t>二、支出</t>
  </si>
  <si>
    <t xml:space="preserve">    其中:1.社会保险待遇支出</t>
  </si>
  <si>
    <t xml:space="preserve">         2.转移支出</t>
  </si>
  <si>
    <t xml:space="preserve">         3.其他支出</t>
  </si>
  <si>
    <t xml:space="preserve">         4.全国统筹调剂资金支出（中央专用）</t>
  </si>
  <si>
    <t xml:space="preserve">         5.全国统筹调剂资金支出（省级专用）</t>
  </si>
  <si>
    <t>三、本年收支结余</t>
  </si>
  <si>
    <t>四、年末滚存结余</t>
  </si>
  <si>
    <t>社会保险基金预算：附表2</t>
  </si>
  <si>
    <t>2025年社会保险基金收入总表</t>
  </si>
  <si>
    <r>
      <rPr>
        <sz val="10"/>
        <rFont val="宋体"/>
        <family val="3"/>
        <charset val="134"/>
      </rPr>
      <t>社会保险基金预算：附表</t>
    </r>
    <r>
      <rPr>
        <sz val="10"/>
        <rFont val="Arial"/>
        <family val="2"/>
      </rPr>
      <t>3</t>
    </r>
  </si>
  <si>
    <t>2025年社会保险基金支出总表</t>
  </si>
  <si>
    <r>
      <rPr>
        <sz val="10"/>
        <rFont val="宋体"/>
        <family val="3"/>
        <charset val="134"/>
      </rPr>
      <t>社会保险基金预算：附表</t>
    </r>
    <r>
      <rPr>
        <sz val="10"/>
        <rFont val="Arial"/>
        <family val="2"/>
      </rPr>
      <t>4</t>
    </r>
  </si>
  <si>
    <t>2025年城乡居民基本养老保险基金收支预算表</t>
  </si>
  <si>
    <t>一、个人缴费收入</t>
  </si>
  <si>
    <t>一、基础养老金支出</t>
  </si>
  <si>
    <t xml:space="preserve">    其中：财政为困难人员代缴收入</t>
  </si>
  <si>
    <t>二、个人账户养老金支出</t>
  </si>
  <si>
    <t>二、财政补贴收入</t>
  </si>
  <si>
    <t>三、丧葬补助金支出</t>
  </si>
  <si>
    <t xml:space="preserve">    其中：财政对基础养老金的补贴</t>
  </si>
  <si>
    <t>四、转移支出</t>
  </si>
  <si>
    <t xml:space="preserve">          财政对个人缴费的补贴</t>
  </si>
  <si>
    <t>五、其他支出</t>
  </si>
  <si>
    <t>三、集体补助收入</t>
  </si>
  <si>
    <t>四、利息收入</t>
  </si>
  <si>
    <t>五、委托投资收益</t>
  </si>
  <si>
    <t>六、转移收入</t>
  </si>
  <si>
    <t>七、其他收入</t>
  </si>
  <si>
    <t>八、本年收入小计</t>
  </si>
  <si>
    <t>六、本年支出小计</t>
  </si>
  <si>
    <t>九、上级补助收入</t>
  </si>
  <si>
    <t>七、补助下级支出</t>
  </si>
  <si>
    <t>十、下级上解收入</t>
  </si>
  <si>
    <t>八、上解上级支出</t>
  </si>
  <si>
    <t>十一、本年收入合计</t>
  </si>
  <si>
    <t>九、本年支出合计</t>
  </si>
  <si>
    <t>×</t>
  </si>
  <si>
    <t>十、本年收支结余</t>
  </si>
  <si>
    <t>十二、上年结余</t>
  </si>
  <si>
    <t>十一、年末滚存结余</t>
  </si>
  <si>
    <t>总        计</t>
  </si>
  <si>
    <r>
      <rPr>
        <sz val="10"/>
        <rFont val="宋体"/>
        <family val="3"/>
        <charset val="134"/>
      </rPr>
      <t>社会保险基金预算：附表</t>
    </r>
    <r>
      <rPr>
        <sz val="10"/>
        <rFont val="Arial"/>
        <family val="2"/>
      </rPr>
      <t>5</t>
    </r>
  </si>
  <si>
    <t>2025年机关事业单位基本养老保险基金收支预算表</t>
  </si>
  <si>
    <t>项      目</t>
  </si>
  <si>
    <t>一、基本养老保险费收入</t>
  </si>
  <si>
    <t>一、基本养老金支出</t>
  </si>
  <si>
    <t xml:space="preserve">    其中：当期征缴收入</t>
  </si>
  <si>
    <t>二、转移支出</t>
  </si>
  <si>
    <t>三、其他支出</t>
  </si>
  <si>
    <t xml:space="preserve">    其中：地方财政补贴</t>
  </si>
  <si>
    <t>三、利息收入</t>
  </si>
  <si>
    <t>四、转移收入</t>
  </si>
  <si>
    <t>五、其他收入</t>
  </si>
  <si>
    <t xml:space="preserve">    其中：滞纳金</t>
  </si>
  <si>
    <t>六、本年收入小计</t>
  </si>
  <si>
    <t>四、本年支出小计</t>
  </si>
  <si>
    <t>七、上级补助收入</t>
  </si>
  <si>
    <t>五、补助下级支出</t>
  </si>
  <si>
    <t>八、下级上解收入</t>
  </si>
  <si>
    <t>六、上解上级支出</t>
  </si>
  <si>
    <t>九、本年收入合计</t>
  </si>
  <si>
    <t>七、本年支出合计</t>
  </si>
  <si>
    <t>八、本年收支结余</t>
  </si>
  <si>
    <t>十、上年结余</t>
  </si>
  <si>
    <t>九、年末滚存结余</t>
  </si>
  <si>
    <t>社会保险基金预算：附表6</t>
  </si>
  <si>
    <t>2025年职工基本医疗保险(含生育保险)基金收支预算表</t>
  </si>
  <si>
    <t>基本医疗保险统筹基金(含单建统筹）</t>
  </si>
  <si>
    <t>基本医疗保险
个人账户基金</t>
  </si>
  <si>
    <t>一、基本医疗保险费收入</t>
  </si>
  <si>
    <t xml:space="preserve">    其中：单位缴费</t>
  </si>
  <si>
    <t xml:space="preserve">          个人缴费</t>
  </si>
  <si>
    <t xml:space="preserve">    其中：对医保基金负担新冠病毒疫苗及接种费用的补助</t>
  </si>
  <si>
    <t>一、基本医疗保险待遇支出</t>
  </si>
  <si>
    <t xml:space="preserve">    其中: 住院费用支出</t>
  </si>
  <si>
    <t>　  　 　 门诊费用支出</t>
  </si>
  <si>
    <t xml:space="preserve">          生育医疗费用支出</t>
  </si>
  <si>
    <t xml:space="preserve">          生育津贴支出</t>
  </si>
  <si>
    <t>注：2024年本表为空</t>
  </si>
  <si>
    <r>
      <rPr>
        <sz val="10"/>
        <rFont val="宋体"/>
        <family val="3"/>
        <charset val="134"/>
      </rPr>
      <t>社会保险基金预算：附表</t>
    </r>
    <r>
      <rPr>
        <sz val="10"/>
        <rFont val="Arial"/>
        <family val="2"/>
      </rPr>
      <t>7</t>
    </r>
  </si>
  <si>
    <t>2025年城乡居民基本医疗保险基金收支预算表</t>
  </si>
  <si>
    <t xml:space="preserve">    其中：集体扶持收入</t>
  </si>
  <si>
    <t xml:space="preserve">    其中：住院费用支出</t>
  </si>
  <si>
    <t xml:space="preserve">          城乡医疗救助资助收入</t>
  </si>
  <si>
    <t xml:space="preserve">          门诊费用支出</t>
  </si>
  <si>
    <t xml:space="preserve">          财政为困难人员代缴收入</t>
  </si>
  <si>
    <t>二、大病保险支出</t>
  </si>
  <si>
    <t xml:space="preserve">    其中：按规定标准补助收入</t>
  </si>
  <si>
    <t xml:space="preserve">           对医保基金负担新冠病毒疫苗及接种费用的补助</t>
  </si>
  <si>
    <t>四、其他收入</t>
  </si>
  <si>
    <t>五、本年收入小计</t>
  </si>
  <si>
    <t>六、上级补助收入</t>
  </si>
  <si>
    <t>七、下级上解收入</t>
  </si>
  <si>
    <t>八、本年收入合计</t>
  </si>
  <si>
    <t>九、上年结余</t>
  </si>
  <si>
    <r>
      <rPr>
        <sz val="10"/>
        <rFont val="宋体"/>
        <family val="3"/>
        <charset val="134"/>
      </rPr>
      <t>注：</t>
    </r>
    <r>
      <rPr>
        <sz val="10"/>
        <rFont val="Arial"/>
        <family val="2"/>
      </rPr>
      <t>2024</t>
    </r>
    <r>
      <rPr>
        <sz val="10"/>
        <rFont val="宋体"/>
        <family val="3"/>
        <charset val="134"/>
      </rPr>
      <t>年本表为空</t>
    </r>
  </si>
  <si>
    <t>社会保险基金预算：附表8</t>
  </si>
  <si>
    <t>2025年工伤保险基金收支预算表</t>
  </si>
  <si>
    <t>一、工伤保险费收入</t>
  </si>
  <si>
    <t>一、工伤保险待遇支出</t>
  </si>
  <si>
    <t xml:space="preserve">    其中：工伤保险费-公务员工伤保险费收入</t>
  </si>
  <si>
    <t xml:space="preserve">     其中：工伤医疗待遇支出</t>
  </si>
  <si>
    <t>二、职业伤害保障费收入（试点）</t>
  </si>
  <si>
    <t xml:space="preserve">           伤残待遇支出</t>
  </si>
  <si>
    <t>三、财政补贴收入</t>
  </si>
  <si>
    <t xml:space="preserve">           工亡待遇支出</t>
  </si>
  <si>
    <t>二、劳动能力鉴定支出</t>
  </si>
  <si>
    <t>三、工伤保险预防费用支出</t>
  </si>
  <si>
    <t>四、职业伤害保障支出（试点）</t>
  </si>
  <si>
    <t xml:space="preserve">    其中：职业伤害保障待遇支出</t>
  </si>
  <si>
    <t xml:space="preserve">          职业伤害保障劳动能力鉴定支出</t>
  </si>
  <si>
    <t xml:space="preserve">          职业伤害保障委托承办费用支出</t>
  </si>
  <si>
    <r>
      <rPr>
        <sz val="10"/>
        <rFont val="宋体"/>
        <family val="3"/>
        <charset val="134"/>
      </rPr>
      <t>社会保险基金预算：附表</t>
    </r>
    <r>
      <rPr>
        <sz val="10"/>
        <rFont val="Arial"/>
        <family val="2"/>
      </rPr>
      <t>9</t>
    </r>
  </si>
  <si>
    <t>2025年失业保险基金收支预算表</t>
  </si>
  <si>
    <t>一、失业保险费收入</t>
  </si>
  <si>
    <t>一、失业保险金支出</t>
  </si>
  <si>
    <t>二、基本医疗保险费（含生育保险费）支出</t>
  </si>
  <si>
    <t>三、丧葬补助金和抚恤金支出</t>
  </si>
  <si>
    <t>四、职业培训和职业介绍补贴支出</t>
  </si>
  <si>
    <t>五、其他费用支出</t>
  </si>
  <si>
    <t xml:space="preserve">    其中：其他促进就业支出（东部7省、市）</t>
  </si>
  <si>
    <t xml:space="preserve">          农民合同制工人一次性生活补助和价格临时补贴</t>
  </si>
  <si>
    <t>六、稳定岗位补贴（稳岗返还）支出</t>
  </si>
  <si>
    <t>七、技能提升补贴支出</t>
  </si>
  <si>
    <t>八、转移支出</t>
  </si>
  <si>
    <t>九、其他支出</t>
  </si>
  <si>
    <t>十、本年支出小计</t>
  </si>
  <si>
    <t>十一、补助下级支出</t>
  </si>
  <si>
    <t>十二、上解上级支出</t>
  </si>
  <si>
    <t>十三、本年支出合计</t>
  </si>
  <si>
    <t>十四、本年收支结余</t>
  </si>
  <si>
    <t>十五、年末滚存结余</t>
  </si>
  <si>
    <t>党纪学习工作经费</t>
    <phoneticPr fontId="92" type="noConversion"/>
  </si>
  <si>
    <t>离退休干部党支部学习活动经费</t>
    <phoneticPr fontId="92" type="noConversion"/>
  </si>
</sst>
</file>

<file path=xl/styles.xml><?xml version="1.0" encoding="utf-8"?>
<styleSheet xmlns="http://schemas.openxmlformats.org/spreadsheetml/2006/main">
  <numFmts count="11">
    <numFmt numFmtId="178" formatCode="[$-F800]dddd\,\ mmmm\ dd\,\ yyyy"/>
    <numFmt numFmtId="179" formatCode="#,##0.00_ ;\-#,##0.00;;"/>
    <numFmt numFmtId="180" formatCode="0_ "/>
    <numFmt numFmtId="181" formatCode="0.00_);[Red]\(0.00\)"/>
    <numFmt numFmtId="182" formatCode="0.00_ "/>
    <numFmt numFmtId="183" formatCode="&quot;县&quot;@"/>
    <numFmt numFmtId="184" formatCode="0.000_);[Red]\(0.000\)"/>
    <numFmt numFmtId="185" formatCode="0_);[Red]\(0\)"/>
    <numFmt numFmtId="186" formatCode="0.0000_ "/>
    <numFmt numFmtId="187" formatCode="0_);\(0\)"/>
    <numFmt numFmtId="188" formatCode="yyyy&quot;年&quot;m&quot;月&quot;;@"/>
  </numFmts>
  <fonts count="93">
    <font>
      <sz val="10"/>
      <name val="Arial"/>
      <charset val="134"/>
    </font>
    <font>
      <sz val="10"/>
      <name val="宋体"/>
      <family val="3"/>
      <charset val="134"/>
    </font>
    <font>
      <sz val="22"/>
      <color indexed="8"/>
      <name val="方正大标宋简体"/>
      <charset val="134"/>
    </font>
    <font>
      <sz val="12"/>
      <color indexed="8"/>
      <name val="宋体"/>
      <family val="3"/>
      <charset val="134"/>
    </font>
    <font>
      <b/>
      <sz val="12"/>
      <color indexed="8"/>
      <name val="宋体"/>
      <family val="3"/>
      <charset val="134"/>
    </font>
    <font>
      <sz val="10"/>
      <color indexed="8"/>
      <name val="宋体"/>
      <family val="3"/>
      <charset val="134"/>
    </font>
    <font>
      <sz val="11"/>
      <color theme="1"/>
      <name val="宋体"/>
      <family val="3"/>
      <charset val="134"/>
      <scheme val="minor"/>
    </font>
    <font>
      <sz val="11"/>
      <color indexed="8"/>
      <name val="宋体"/>
      <family val="3"/>
      <charset val="134"/>
    </font>
    <font>
      <b/>
      <sz val="11"/>
      <color indexed="8"/>
      <name val="宋体"/>
      <family val="3"/>
      <charset val="134"/>
    </font>
    <font>
      <sz val="22"/>
      <name val="方正大标宋简体"/>
      <charset val="134"/>
    </font>
    <font>
      <sz val="12"/>
      <name val="宋体"/>
      <family val="3"/>
      <charset val="134"/>
    </font>
    <font>
      <sz val="12"/>
      <color indexed="8"/>
      <name val="宋体"/>
      <family val="3"/>
      <charset val="134"/>
    </font>
    <font>
      <b/>
      <sz val="36"/>
      <color theme="1"/>
      <name val="仿宋_GB2312"/>
      <family val="3"/>
      <charset val="134"/>
    </font>
    <font>
      <sz val="20"/>
      <color theme="1"/>
      <name val="方正大标宋简体"/>
      <charset val="134"/>
    </font>
    <font>
      <b/>
      <sz val="10"/>
      <color theme="1"/>
      <name val="宋体"/>
      <family val="3"/>
      <charset val="134"/>
      <scheme val="minor"/>
    </font>
    <font>
      <sz val="10"/>
      <color theme="1"/>
      <name val="宋体"/>
      <family val="3"/>
      <charset val="134"/>
      <scheme val="minor"/>
    </font>
    <font>
      <sz val="12"/>
      <color theme="1"/>
      <name val="宋体"/>
      <family val="3"/>
      <charset val="134"/>
      <scheme val="minor"/>
    </font>
    <font>
      <b/>
      <sz val="12"/>
      <color theme="1"/>
      <name val="宋体"/>
      <family val="3"/>
      <charset val="134"/>
      <scheme val="minor"/>
    </font>
    <font>
      <sz val="36"/>
      <color theme="1"/>
      <name val="宋体"/>
      <family val="3"/>
      <charset val="134"/>
      <scheme val="minor"/>
    </font>
    <font>
      <sz val="20"/>
      <name val="方正大标宋简体"/>
      <charset val="134"/>
    </font>
    <font>
      <sz val="11"/>
      <name val="SimSun"/>
      <charset val="134"/>
    </font>
    <font>
      <b/>
      <sz val="14"/>
      <name val="宋体"/>
      <family val="3"/>
      <charset val="134"/>
      <scheme val="minor"/>
    </font>
    <font>
      <b/>
      <sz val="14"/>
      <color theme="1"/>
      <name val="宋体"/>
      <family val="3"/>
      <charset val="134"/>
      <scheme val="minor"/>
    </font>
    <font>
      <b/>
      <sz val="11"/>
      <name val="宋体"/>
      <family val="3"/>
      <charset val="134"/>
      <scheme val="minor"/>
    </font>
    <font>
      <b/>
      <sz val="11"/>
      <color theme="1"/>
      <name val="宋体"/>
      <family val="3"/>
      <charset val="134"/>
      <scheme val="minor"/>
    </font>
    <font>
      <b/>
      <sz val="12"/>
      <name val="宋体"/>
      <family val="3"/>
      <charset val="134"/>
    </font>
    <font>
      <b/>
      <sz val="10"/>
      <name val="宋体"/>
      <family val="3"/>
      <charset val="134"/>
    </font>
    <font>
      <sz val="10"/>
      <name val="宋体"/>
      <family val="3"/>
      <charset val="134"/>
      <scheme val="minor"/>
    </font>
    <font>
      <sz val="11"/>
      <color indexed="8"/>
      <name val="宋体"/>
      <family val="3"/>
      <charset val="134"/>
      <scheme val="minor"/>
    </font>
    <font>
      <sz val="9"/>
      <name val="SimSun"/>
      <charset val="134"/>
    </font>
    <font>
      <sz val="10"/>
      <name val="SimSun"/>
      <charset val="134"/>
    </font>
    <font>
      <b/>
      <sz val="10"/>
      <name val="SimSun"/>
      <charset val="134"/>
    </font>
    <font>
      <b/>
      <sz val="9"/>
      <name val="SimSun"/>
      <charset val="134"/>
    </font>
    <font>
      <sz val="10"/>
      <color indexed="8"/>
      <name val="宋体"/>
      <family val="3"/>
      <charset val="134"/>
      <scheme val="minor"/>
    </font>
    <font>
      <sz val="9"/>
      <name val="宋体"/>
      <family val="3"/>
      <charset val="134"/>
    </font>
    <font>
      <sz val="10"/>
      <name val="宋体"/>
      <family val="3"/>
      <charset val="134"/>
      <scheme val="major"/>
    </font>
    <font>
      <sz val="24"/>
      <name val="方正大标宋简体"/>
      <charset val="134"/>
    </font>
    <font>
      <b/>
      <sz val="10"/>
      <name val="宋体"/>
      <family val="3"/>
      <charset val="134"/>
      <scheme val="major"/>
    </font>
    <font>
      <sz val="10"/>
      <color theme="1"/>
      <name val="宋体"/>
      <family val="3"/>
      <charset val="134"/>
      <scheme val="major"/>
    </font>
    <font>
      <sz val="10.5"/>
      <name val="宋体"/>
      <family val="3"/>
      <charset val="134"/>
    </font>
    <font>
      <sz val="10.5"/>
      <name val="DejaVu Sans"/>
      <family val="1"/>
    </font>
    <font>
      <sz val="10"/>
      <name val="Nimbus Roman"/>
      <family val="1"/>
    </font>
    <font>
      <sz val="11"/>
      <name val="宋体"/>
      <family val="3"/>
      <charset val="134"/>
      <scheme val="minor"/>
    </font>
    <font>
      <sz val="11"/>
      <name val="宋体"/>
      <family val="3"/>
      <charset val="134"/>
    </font>
    <font>
      <sz val="10"/>
      <color rgb="FFFF0000"/>
      <name val="宋体"/>
      <family val="3"/>
      <charset val="134"/>
      <scheme val="minor"/>
    </font>
    <font>
      <sz val="12"/>
      <name val="宋体"/>
      <family val="3"/>
      <charset val="134"/>
      <scheme val="minor"/>
    </font>
    <font>
      <b/>
      <sz val="16"/>
      <name val="宋体"/>
      <family val="3"/>
      <charset val="134"/>
    </font>
    <font>
      <sz val="9"/>
      <name val="宋体"/>
      <family val="3"/>
      <charset val="134"/>
      <scheme val="minor"/>
    </font>
    <font>
      <b/>
      <sz val="11"/>
      <name val="宋体"/>
      <family val="3"/>
      <charset val="134"/>
    </font>
    <font>
      <b/>
      <sz val="9"/>
      <name val="宋体"/>
      <family val="3"/>
      <charset val="134"/>
    </font>
    <font>
      <b/>
      <sz val="10"/>
      <name val="宋体"/>
      <family val="3"/>
      <charset val="134"/>
      <scheme val="minor"/>
    </font>
    <font>
      <sz val="9"/>
      <color theme="1"/>
      <name val="宋体"/>
      <family val="3"/>
      <charset val="134"/>
      <scheme val="minor"/>
    </font>
    <font>
      <sz val="9"/>
      <color rgb="FFFF0000"/>
      <name val="宋体"/>
      <family val="3"/>
      <charset val="134"/>
      <scheme val="minor"/>
    </font>
    <font>
      <sz val="9"/>
      <color indexed="10"/>
      <name val="宋体"/>
      <family val="3"/>
      <charset val="134"/>
      <scheme val="minor"/>
    </font>
    <font>
      <sz val="10"/>
      <color rgb="FF0070C0"/>
      <name val="宋体"/>
      <family val="3"/>
      <charset val="134"/>
    </font>
    <font>
      <b/>
      <sz val="10"/>
      <color rgb="FF0070C0"/>
      <name val="宋体"/>
      <family val="3"/>
      <charset val="134"/>
    </font>
    <font>
      <b/>
      <sz val="10"/>
      <color rgb="FFFF0000"/>
      <name val="宋体"/>
      <family val="3"/>
      <charset val="134"/>
    </font>
    <font>
      <b/>
      <sz val="10"/>
      <color rgb="FFFF0000"/>
      <name val="宋体"/>
      <family val="3"/>
      <charset val="134"/>
      <scheme val="minor"/>
    </font>
    <font>
      <sz val="10"/>
      <color rgb="FF0070C0"/>
      <name val="宋体"/>
      <family val="3"/>
      <charset val="134"/>
      <scheme val="minor"/>
    </font>
    <font>
      <sz val="10"/>
      <color indexed="10"/>
      <name val="宋体"/>
      <family val="3"/>
      <charset val="134"/>
    </font>
    <font>
      <sz val="10"/>
      <name val="华文仿宋"/>
      <family val="3"/>
      <charset val="134"/>
    </font>
    <font>
      <b/>
      <sz val="10"/>
      <name val="楷体_GB2312"/>
      <family val="3"/>
      <charset val="134"/>
    </font>
    <font>
      <sz val="10"/>
      <name val="Arial"/>
      <family val="2"/>
    </font>
    <font>
      <sz val="10"/>
      <color theme="1"/>
      <name val="宋体"/>
      <family val="3"/>
      <charset val="134"/>
    </font>
    <font>
      <sz val="10"/>
      <name val="宋体"/>
      <family val="3"/>
      <charset val="134"/>
      <scheme val="minor"/>
    </font>
    <font>
      <b/>
      <sz val="10"/>
      <name val="Arial"/>
      <family val="2"/>
    </font>
    <font>
      <b/>
      <sz val="10"/>
      <name val="宋体"/>
      <family val="3"/>
      <charset val="134"/>
      <scheme val="minor"/>
    </font>
    <font>
      <sz val="10"/>
      <color indexed="8"/>
      <name val="SimSun"/>
      <charset val="134"/>
    </font>
    <font>
      <sz val="12"/>
      <name val="黑体"/>
      <family val="3"/>
      <charset val="134"/>
    </font>
    <font>
      <b/>
      <sz val="10"/>
      <color theme="1"/>
      <name val="宋体"/>
      <family val="3"/>
      <charset val="134"/>
    </font>
    <font>
      <b/>
      <sz val="12"/>
      <name val="宋体"/>
      <family val="3"/>
      <charset val="134"/>
      <scheme val="minor"/>
    </font>
    <font>
      <b/>
      <sz val="9"/>
      <color theme="1"/>
      <name val="宋体"/>
      <family val="3"/>
      <charset val="134"/>
      <scheme val="minor"/>
    </font>
    <font>
      <b/>
      <sz val="9"/>
      <name val="宋体"/>
      <family val="3"/>
      <charset val="134"/>
      <scheme val="minor"/>
    </font>
    <font>
      <b/>
      <sz val="10"/>
      <color theme="1"/>
      <name val="黑体"/>
      <family val="3"/>
      <charset val="134"/>
    </font>
    <font>
      <sz val="11"/>
      <color theme="1"/>
      <name val="华文仿宋"/>
      <family val="3"/>
      <charset val="134"/>
    </font>
    <font>
      <sz val="8"/>
      <color theme="1"/>
      <name val="宋体"/>
      <family val="3"/>
      <charset val="134"/>
      <scheme val="minor"/>
    </font>
    <font>
      <sz val="10"/>
      <name val="楷体_GB2312"/>
      <family val="3"/>
      <charset val="134"/>
    </font>
    <font>
      <sz val="10"/>
      <name val="仿宋_GB2312"/>
      <family val="3"/>
      <charset val="134"/>
    </font>
    <font>
      <b/>
      <sz val="10"/>
      <name val="仿宋_GB2312"/>
      <family val="3"/>
      <charset val="134"/>
    </font>
    <font>
      <sz val="22"/>
      <color theme="1"/>
      <name val="方正大标宋简体"/>
      <charset val="134"/>
    </font>
    <font>
      <sz val="14"/>
      <color theme="1"/>
      <name val="仿宋"/>
      <family val="3"/>
      <charset val="134"/>
    </font>
    <font>
      <sz val="14"/>
      <color theme="1"/>
      <name val="黑体"/>
      <family val="3"/>
      <charset val="134"/>
    </font>
    <font>
      <sz val="14"/>
      <color theme="1"/>
      <name val="宋体"/>
      <family val="3"/>
      <charset val="134"/>
      <scheme val="minor"/>
    </font>
    <font>
      <sz val="14"/>
      <name val="仿宋"/>
      <family val="3"/>
      <charset val="134"/>
    </font>
    <font>
      <b/>
      <sz val="28"/>
      <color theme="3" tint="-0.499984740745262"/>
      <name val="方正小标宋简体"/>
      <family val="4"/>
      <charset val="134"/>
    </font>
    <font>
      <b/>
      <sz val="20"/>
      <color theme="1"/>
      <name val="方正仿宋简体"/>
      <charset val="134"/>
    </font>
    <font>
      <b/>
      <sz val="18"/>
      <color theme="1"/>
      <name val="宋体"/>
      <family val="3"/>
      <charset val="134"/>
      <scheme val="minor"/>
    </font>
    <font>
      <u/>
      <sz val="11"/>
      <color rgb="FF0000FF"/>
      <name val="宋体"/>
      <family val="3"/>
      <charset val="134"/>
      <scheme val="minor"/>
    </font>
    <font>
      <u/>
      <sz val="11"/>
      <color indexed="12"/>
      <name val="宋体"/>
      <family val="3"/>
      <charset val="134"/>
    </font>
    <font>
      <sz val="9"/>
      <color rgb="FF000000"/>
      <name val="新宋体"/>
      <family val="3"/>
      <charset val="134"/>
    </font>
    <font>
      <sz val="11"/>
      <color theme="1"/>
      <name val="Tahoma"/>
      <family val="2"/>
    </font>
    <font>
      <sz val="10"/>
      <name val="Arial"/>
      <family val="2"/>
    </font>
    <font>
      <sz val="9"/>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2"/>
        <bgColor indexed="64"/>
      </patternFill>
    </fill>
  </fills>
  <borders count="43">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auto="1"/>
      </bottom>
      <diagonal/>
    </border>
    <border>
      <left style="thin">
        <color indexed="8"/>
      </left>
      <right style="thin">
        <color indexed="8"/>
      </right>
      <top style="thin">
        <color indexed="8"/>
      </top>
      <bottom style="thin">
        <color auto="1"/>
      </bottom>
      <diagonal/>
    </border>
    <border>
      <left/>
      <right style="thin">
        <color indexed="8"/>
      </right>
      <top style="thin">
        <color auto="1"/>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auto="1"/>
      </top>
      <bottom style="thin">
        <color indexed="8"/>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indexed="8"/>
      </left>
      <right style="thin">
        <color indexed="8"/>
      </right>
      <top/>
      <bottom style="thin">
        <color auto="1"/>
      </bottom>
      <diagonal/>
    </border>
    <border>
      <left style="thin">
        <color auto="1"/>
      </left>
      <right style="thin">
        <color auto="1"/>
      </right>
      <top style="thin">
        <color auto="1"/>
      </top>
      <bottom style="thin">
        <color indexed="8"/>
      </bottom>
      <diagonal/>
    </border>
    <border>
      <left style="thin">
        <color indexed="8"/>
      </left>
      <right style="thin">
        <color auto="1"/>
      </right>
      <top style="thin">
        <color indexed="8"/>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indexed="8"/>
      </left>
      <right/>
      <top style="thin">
        <color auto="1"/>
      </top>
      <bottom style="thin">
        <color indexed="8"/>
      </bottom>
      <diagonal/>
    </border>
    <border>
      <left style="thin">
        <color indexed="8"/>
      </left>
      <right/>
      <top style="thin">
        <color indexed="8"/>
      </top>
      <bottom style="thin">
        <color auto="1"/>
      </bottom>
      <diagonal/>
    </border>
    <border>
      <left style="thin">
        <color indexed="8"/>
      </left>
      <right style="thin">
        <color auto="1"/>
      </right>
      <top/>
      <bottom style="thin">
        <color indexed="8"/>
      </bottom>
      <diagonal/>
    </border>
    <border>
      <left style="thin">
        <color auto="1"/>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auto="1"/>
      </right>
      <top style="thin">
        <color indexed="8"/>
      </top>
      <bottom/>
      <diagonal/>
    </border>
    <border>
      <left style="thin">
        <color auto="1"/>
      </left>
      <right style="thin">
        <color auto="1"/>
      </right>
      <top style="thin">
        <color auto="1"/>
      </top>
      <bottom/>
      <diagonal/>
    </border>
    <border>
      <left style="thin">
        <color auto="1"/>
      </left>
      <right style="thin">
        <color indexed="8"/>
      </right>
      <top style="thin">
        <color indexed="8"/>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style="thin">
        <color auto="1"/>
      </left>
      <right style="thin">
        <color auto="1"/>
      </right>
      <top/>
      <bottom/>
      <diagonal/>
    </border>
    <border>
      <left style="thin">
        <color auto="1"/>
      </left>
      <right/>
      <top/>
      <bottom style="thin">
        <color auto="1"/>
      </bottom>
      <diagonal/>
    </border>
  </borders>
  <cellStyleXfs count="86">
    <xf numFmtId="0" fontId="0" fillId="0" borderId="0"/>
    <xf numFmtId="9" fontId="91" fillId="0" borderId="0" applyFont="0" applyFill="0" applyBorder="0" applyAlignment="0" applyProtection="0"/>
    <xf numFmtId="0" fontId="87" fillId="0" borderId="0" applyNumberFormat="0" applyFill="0" applyBorder="0" applyAlignment="0" applyProtection="0">
      <alignment vertical="center"/>
    </xf>
    <xf numFmtId="0" fontId="10" fillId="0" borderId="0">
      <alignment vertical="center"/>
    </xf>
    <xf numFmtId="0" fontId="34" fillId="0" borderId="0" applyProtection="0"/>
    <xf numFmtId="0" fontId="34" fillId="0" borderId="0" applyProtection="0"/>
    <xf numFmtId="178" fontId="34" fillId="0" borderId="0" applyProtection="0"/>
    <xf numFmtId="0" fontId="6" fillId="0" borderId="0">
      <alignment vertical="center"/>
    </xf>
    <xf numFmtId="0" fontId="10" fillId="0" borderId="0">
      <alignment vertical="center"/>
    </xf>
    <xf numFmtId="0" fontId="6" fillId="0" borderId="0">
      <alignment vertical="center"/>
    </xf>
    <xf numFmtId="0" fontId="34" fillId="0" borderId="0" applyProtection="0"/>
    <xf numFmtId="0" fontId="6" fillId="0" borderId="0">
      <alignment vertical="center"/>
    </xf>
    <xf numFmtId="0" fontId="6" fillId="0" borderId="0">
      <alignment vertical="center"/>
    </xf>
    <xf numFmtId="0" fontId="6" fillId="0" borderId="0">
      <alignment vertical="center"/>
    </xf>
    <xf numFmtId="0" fontId="10" fillId="0" borderId="0"/>
    <xf numFmtId="0" fontId="6" fillId="0" borderId="0">
      <alignment vertical="center"/>
    </xf>
    <xf numFmtId="0" fontId="88" fillId="0" borderId="0">
      <alignment vertical="center"/>
    </xf>
    <xf numFmtId="0" fontId="6" fillId="0" borderId="0">
      <alignment vertical="center"/>
    </xf>
    <xf numFmtId="0" fontId="10" fillId="0" borderId="0"/>
    <xf numFmtId="0" fontId="6" fillId="0" borderId="0">
      <alignment vertical="center"/>
    </xf>
    <xf numFmtId="0" fontId="10" fillId="0" borderId="0"/>
    <xf numFmtId="0" fontId="34" fillId="0" borderId="0"/>
    <xf numFmtId="0" fontId="34" fillId="0" borderId="0"/>
    <xf numFmtId="0" fontId="89" fillId="0" borderId="5">
      <protection locked="0"/>
    </xf>
    <xf numFmtId="0" fontId="34" fillId="0" borderId="0" applyProtection="0"/>
    <xf numFmtId="0" fontId="34" fillId="0" borderId="0"/>
    <xf numFmtId="0" fontId="34" fillId="0" borderId="0" applyProtection="0"/>
    <xf numFmtId="0" fontId="34" fillId="0" borderId="0" applyProtection="0"/>
    <xf numFmtId="0" fontId="7" fillId="0" borderId="0">
      <alignment vertical="center"/>
    </xf>
    <xf numFmtId="0" fontId="34" fillId="0" borderId="0" applyProtection="0"/>
    <xf numFmtId="0" fontId="6" fillId="0" borderId="0">
      <alignment vertical="center"/>
    </xf>
    <xf numFmtId="0" fontId="7" fillId="0" borderId="0">
      <alignment vertical="center"/>
    </xf>
    <xf numFmtId="0" fontId="10" fillId="0" borderId="0">
      <alignment vertical="center"/>
    </xf>
    <xf numFmtId="0" fontId="6" fillId="0" borderId="0"/>
    <xf numFmtId="0" fontId="34" fillId="0" borderId="0"/>
    <xf numFmtId="0" fontId="34" fillId="0" borderId="0"/>
    <xf numFmtId="0" fontId="6" fillId="0" borderId="0">
      <alignment vertical="center"/>
    </xf>
    <xf numFmtId="0" fontId="6" fillId="0" borderId="0">
      <alignment vertical="center"/>
    </xf>
    <xf numFmtId="0" fontId="6" fillId="0" borderId="0">
      <alignment vertical="center"/>
    </xf>
    <xf numFmtId="0" fontId="34" fillId="0" borderId="0" applyProtection="0"/>
    <xf numFmtId="0" fontId="6" fillId="0" borderId="0">
      <alignment vertical="center"/>
    </xf>
    <xf numFmtId="0" fontId="34" fillId="0" borderId="0" applyProtection="0"/>
    <xf numFmtId="0" fontId="7" fillId="0" borderId="0">
      <alignment vertical="center"/>
    </xf>
    <xf numFmtId="0" fontId="6" fillId="0" borderId="0"/>
    <xf numFmtId="0" fontId="10" fillId="0" borderId="0"/>
    <xf numFmtId="0" fontId="10" fillId="0" borderId="0"/>
    <xf numFmtId="0" fontId="34" fillId="0" borderId="0"/>
    <xf numFmtId="0" fontId="34" fillId="0" borderId="0" applyProtection="0"/>
    <xf numFmtId="0" fontId="34" fillId="0" borderId="0" applyProtection="0"/>
    <xf numFmtId="0" fontId="34" fillId="0" borderId="0" applyProtection="0"/>
    <xf numFmtId="0" fontId="6" fillId="0" borderId="0">
      <alignment vertical="center"/>
    </xf>
    <xf numFmtId="0" fontId="6" fillId="0" borderId="0">
      <alignment vertical="center"/>
    </xf>
    <xf numFmtId="0" fontId="34" fillId="0" borderId="0"/>
    <xf numFmtId="0" fontId="10" fillId="0" borderId="0">
      <alignment vertical="center"/>
    </xf>
    <xf numFmtId="0" fontId="6" fillId="0" borderId="0">
      <alignment vertical="center"/>
    </xf>
    <xf numFmtId="0" fontId="6" fillId="0" borderId="0">
      <alignment vertical="center"/>
    </xf>
    <xf numFmtId="0" fontId="6" fillId="0" borderId="0">
      <alignment vertical="center"/>
    </xf>
    <xf numFmtId="0" fontId="34" fillId="0" borderId="0" applyProtection="0"/>
    <xf numFmtId="0" fontId="10" fillId="0" borderId="0"/>
    <xf numFmtId="0" fontId="10" fillId="0" borderId="0">
      <alignment vertical="center"/>
    </xf>
    <xf numFmtId="0" fontId="6" fillId="0" borderId="0">
      <alignment vertical="center"/>
    </xf>
    <xf numFmtId="0" fontId="34" fillId="0" borderId="0" applyProtection="0"/>
    <xf numFmtId="0" fontId="10" fillId="0" borderId="0"/>
    <xf numFmtId="0" fontId="34" fillId="0" borderId="0"/>
    <xf numFmtId="0" fontId="6" fillId="0" borderId="0">
      <alignment vertical="center"/>
    </xf>
    <xf numFmtId="0" fontId="34" fillId="0" borderId="0" applyProtection="0"/>
    <xf numFmtId="0" fontId="34" fillId="0" borderId="0" applyProtection="0"/>
    <xf numFmtId="0" fontId="34" fillId="0" borderId="0" applyProtection="0"/>
    <xf numFmtId="0" fontId="34" fillId="0" borderId="0" applyProtection="0"/>
    <xf numFmtId="0" fontId="7" fillId="0" borderId="0">
      <alignment vertical="center"/>
    </xf>
    <xf numFmtId="0" fontId="34" fillId="0" borderId="0" applyProtection="0"/>
    <xf numFmtId="0" fontId="7" fillId="0" borderId="0">
      <alignment vertical="center"/>
    </xf>
    <xf numFmtId="0" fontId="6" fillId="0" borderId="0">
      <alignment vertical="center"/>
    </xf>
    <xf numFmtId="0" fontId="6" fillId="0" borderId="0">
      <alignment vertical="center"/>
    </xf>
    <xf numFmtId="0" fontId="34" fillId="0" borderId="0"/>
    <xf numFmtId="0" fontId="6" fillId="0" borderId="0">
      <alignment vertical="center"/>
    </xf>
    <xf numFmtId="0" fontId="7" fillId="0" borderId="0">
      <alignment vertical="center"/>
    </xf>
    <xf numFmtId="0" fontId="34" fillId="0" borderId="0"/>
    <xf numFmtId="0" fontId="6" fillId="0" borderId="0"/>
    <xf numFmtId="0" fontId="34" fillId="0" borderId="0"/>
    <xf numFmtId="0" fontId="34" fillId="0" borderId="0"/>
    <xf numFmtId="0" fontId="34" fillId="0" borderId="0" applyProtection="0"/>
    <xf numFmtId="0" fontId="6" fillId="0" borderId="0">
      <alignment vertical="center"/>
    </xf>
    <xf numFmtId="0" fontId="90" fillId="0" borderId="0"/>
    <xf numFmtId="0" fontId="34" fillId="0" borderId="0" applyProtection="0"/>
    <xf numFmtId="0" fontId="34" fillId="0" borderId="0" applyProtection="0"/>
  </cellStyleXfs>
  <cellXfs count="1023">
    <xf numFmtId="0" fontId="0" fillId="0" borderId="0" xfId="0"/>
    <xf numFmtId="0" fontId="1" fillId="0" borderId="0" xfId="0" applyFont="1"/>
    <xf numFmtId="49" fontId="3" fillId="2" borderId="1" xfId="33" applyNumberFormat="1" applyFont="1" applyFill="1" applyBorder="1" applyAlignment="1">
      <alignment vertical="center"/>
    </xf>
    <xf numFmtId="49" fontId="3" fillId="2" borderId="1" xfId="33" applyNumberFormat="1" applyFont="1" applyFill="1" applyBorder="1" applyAlignment="1">
      <alignment horizontal="right" vertical="center"/>
    </xf>
    <xf numFmtId="49" fontId="4" fillId="2" borderId="2" xfId="33" applyNumberFormat="1" applyFont="1" applyFill="1" applyBorder="1" applyAlignment="1">
      <alignment horizontal="center" vertical="center"/>
    </xf>
    <xf numFmtId="49" fontId="3" fillId="3" borderId="2" xfId="33" applyNumberFormat="1" applyFont="1" applyFill="1" applyBorder="1" applyAlignment="1">
      <alignment vertical="center"/>
    </xf>
    <xf numFmtId="179" fontId="3" fillId="3" borderId="2" xfId="33" applyNumberFormat="1" applyFont="1" applyFill="1" applyBorder="1" applyAlignment="1">
      <alignment horizontal="right" vertical="center"/>
    </xf>
    <xf numFmtId="49" fontId="3" fillId="3" borderId="3" xfId="33" applyNumberFormat="1" applyFont="1" applyFill="1" applyBorder="1" applyAlignment="1">
      <alignment vertical="center"/>
    </xf>
    <xf numFmtId="49" fontId="3" fillId="3" borderId="3" xfId="33" applyNumberFormat="1" applyFont="1" applyFill="1" applyBorder="1" applyAlignment="1">
      <alignment vertical="center" wrapText="1"/>
    </xf>
    <xf numFmtId="49" fontId="3" fillId="3" borderId="4" xfId="33" applyNumberFormat="1" applyFont="1" applyFill="1" applyBorder="1" applyAlignment="1">
      <alignment vertical="center"/>
    </xf>
    <xf numFmtId="49" fontId="3" fillId="3" borderId="5" xfId="33" applyNumberFormat="1" applyFont="1" applyFill="1" applyBorder="1" applyAlignment="1">
      <alignment vertical="center"/>
    </xf>
    <xf numFmtId="179" fontId="3" fillId="3" borderId="6" xfId="33" applyNumberFormat="1" applyFont="1" applyFill="1" applyBorder="1" applyAlignment="1">
      <alignment horizontal="right" vertical="center"/>
    </xf>
    <xf numFmtId="179" fontId="3" fillId="3" borderId="7" xfId="33" applyNumberFormat="1" applyFont="1" applyFill="1" applyBorder="1" applyAlignment="1">
      <alignment horizontal="right" vertical="center"/>
    </xf>
    <xf numFmtId="179" fontId="3" fillId="3" borderId="8" xfId="33" applyNumberFormat="1" applyFont="1" applyFill="1" applyBorder="1" applyAlignment="1">
      <alignment horizontal="right" vertical="center"/>
    </xf>
    <xf numFmtId="179" fontId="3" fillId="3" borderId="9" xfId="33" applyNumberFormat="1" applyFont="1" applyFill="1" applyBorder="1" applyAlignment="1">
      <alignment horizontal="right" vertical="center"/>
    </xf>
    <xf numFmtId="179" fontId="3" fillId="3" borderId="5" xfId="33" applyNumberFormat="1" applyFont="1" applyFill="1" applyBorder="1" applyAlignment="1">
      <alignment horizontal="center" vertical="center"/>
    </xf>
    <xf numFmtId="179" fontId="3" fillId="3" borderId="8" xfId="33" applyNumberFormat="1" applyFont="1" applyFill="1" applyBorder="1" applyAlignment="1">
      <alignment horizontal="center" vertical="center"/>
    </xf>
    <xf numFmtId="179" fontId="3" fillId="3" borderId="9" xfId="33" applyNumberFormat="1" applyFont="1" applyFill="1" applyBorder="1" applyAlignment="1">
      <alignment horizontal="center" vertical="center"/>
    </xf>
    <xf numFmtId="49" fontId="3" fillId="3" borderId="6" xfId="33" applyNumberFormat="1" applyFont="1" applyFill="1" applyBorder="1" applyAlignment="1">
      <alignment vertical="center" wrapText="1"/>
    </xf>
    <xf numFmtId="49" fontId="3" fillId="3" borderId="5" xfId="33" applyNumberFormat="1" applyFont="1" applyFill="1" applyBorder="1" applyAlignment="1">
      <alignment horizontal="center" vertical="center"/>
    </xf>
    <xf numFmtId="49" fontId="3" fillId="3" borderId="8" xfId="33" applyNumberFormat="1" applyFont="1" applyFill="1" applyBorder="1" applyAlignment="1">
      <alignment vertical="center"/>
    </xf>
    <xf numFmtId="179" fontId="3" fillId="3" borderId="10" xfId="33" applyNumberFormat="1" applyFont="1" applyFill="1" applyBorder="1" applyAlignment="1">
      <alignment horizontal="right" vertical="center"/>
    </xf>
    <xf numFmtId="49" fontId="5" fillId="3" borderId="11" xfId="33" applyNumberFormat="1" applyFont="1" applyFill="1" applyBorder="1" applyAlignment="1">
      <alignment horizontal="center" vertical="center"/>
    </xf>
    <xf numFmtId="49" fontId="5" fillId="3" borderId="5" xfId="33" applyNumberFormat="1" applyFont="1" applyFill="1" applyBorder="1" applyAlignment="1">
      <alignment horizontal="center" vertical="center"/>
    </xf>
    <xf numFmtId="49" fontId="3" fillId="3" borderId="12" xfId="33" applyNumberFormat="1" applyFont="1" applyFill="1" applyBorder="1" applyAlignment="1">
      <alignment vertical="center"/>
    </xf>
    <xf numFmtId="49" fontId="3" fillId="3" borderId="12" xfId="33" applyNumberFormat="1" applyFont="1" applyFill="1" applyBorder="1" applyAlignment="1">
      <alignment horizontal="left" vertical="center"/>
    </xf>
    <xf numFmtId="179" fontId="3" fillId="3" borderId="13" xfId="33" applyNumberFormat="1" applyFont="1" applyFill="1" applyBorder="1" applyAlignment="1">
      <alignment horizontal="right" vertical="center"/>
    </xf>
    <xf numFmtId="49" fontId="3" fillId="3" borderId="10" xfId="33" applyNumberFormat="1" applyFont="1" applyFill="1" applyBorder="1" applyAlignment="1">
      <alignment vertical="center"/>
    </xf>
    <xf numFmtId="179" fontId="3" fillId="3" borderId="3" xfId="33" applyNumberFormat="1" applyFont="1" applyFill="1" applyBorder="1" applyAlignment="1">
      <alignment horizontal="right" vertical="center"/>
    </xf>
    <xf numFmtId="49" fontId="5" fillId="3" borderId="14" xfId="33" applyNumberFormat="1" applyFont="1" applyFill="1" applyBorder="1" applyAlignment="1">
      <alignment horizontal="center" vertical="center"/>
    </xf>
    <xf numFmtId="49" fontId="5" fillId="3" borderId="12" xfId="33" applyNumberFormat="1" applyFont="1" applyFill="1" applyBorder="1" applyAlignment="1">
      <alignment horizontal="center" vertical="center"/>
    </xf>
    <xf numFmtId="49" fontId="3" fillId="3" borderId="15" xfId="33" applyNumberFormat="1" applyFont="1" applyFill="1" applyBorder="1" applyAlignment="1">
      <alignment vertical="center"/>
    </xf>
    <xf numFmtId="49" fontId="3" fillId="3" borderId="2" xfId="33" applyNumberFormat="1" applyFont="1" applyFill="1"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1" fillId="0" borderId="0" xfId="33" applyFont="1" applyFill="1"/>
    <xf numFmtId="0" fontId="6" fillId="0" borderId="0" xfId="33"/>
    <xf numFmtId="49" fontId="4" fillId="3" borderId="2" xfId="33" applyNumberFormat="1" applyFont="1" applyFill="1" applyBorder="1" applyAlignment="1">
      <alignment horizontal="center" vertical="center"/>
    </xf>
    <xf numFmtId="49" fontId="3" fillId="3" borderId="2" xfId="33" applyNumberFormat="1" applyFont="1" applyFill="1" applyBorder="1" applyAlignment="1">
      <alignment vertical="center" wrapText="1"/>
    </xf>
    <xf numFmtId="49" fontId="3" fillId="3" borderId="7" xfId="33" applyNumberFormat="1" applyFont="1" applyFill="1" applyBorder="1" applyAlignment="1">
      <alignment vertical="center" wrapText="1"/>
    </xf>
    <xf numFmtId="49" fontId="3" fillId="3" borderId="6" xfId="33" applyNumberFormat="1" applyFont="1" applyFill="1" applyBorder="1" applyAlignment="1">
      <alignment vertical="center"/>
    </xf>
    <xf numFmtId="49" fontId="3" fillId="3" borderId="8" xfId="33" applyNumberFormat="1" applyFont="1" applyFill="1" applyBorder="1" applyAlignment="1">
      <alignment vertical="center" wrapText="1"/>
    </xf>
    <xf numFmtId="49" fontId="3" fillId="3" borderId="13" xfId="33" applyNumberFormat="1" applyFont="1" applyFill="1" applyBorder="1" applyAlignment="1">
      <alignment vertical="center" wrapText="1"/>
    </xf>
    <xf numFmtId="49" fontId="3" fillId="3" borderId="2" xfId="33" applyNumberFormat="1" applyFont="1" applyFill="1" applyBorder="1" applyAlignment="1">
      <alignment horizontal="center" vertical="center" wrapText="1"/>
    </xf>
    <xf numFmtId="179" fontId="3" fillId="3" borderId="2" xfId="33" applyNumberFormat="1" applyFont="1" applyFill="1" applyBorder="1" applyAlignment="1">
      <alignment horizontal="center" vertical="center"/>
    </xf>
    <xf numFmtId="179" fontId="3" fillId="3" borderId="7" xfId="33" applyNumberFormat="1" applyFont="1" applyFill="1" applyBorder="1" applyAlignment="1">
      <alignment horizontal="center" vertical="center"/>
    </xf>
    <xf numFmtId="49" fontId="3" fillId="3" borderId="7" xfId="33" applyNumberFormat="1" applyFont="1" applyFill="1" applyBorder="1" applyAlignment="1">
      <alignment vertical="center"/>
    </xf>
    <xf numFmtId="49" fontId="3" fillId="3" borderId="9" xfId="33" applyNumberFormat="1" applyFont="1" applyFill="1" applyBorder="1" applyAlignment="1">
      <alignment horizontal="center" vertical="center"/>
    </xf>
    <xf numFmtId="49" fontId="3" fillId="3" borderId="10" xfId="33" applyNumberFormat="1" applyFont="1" applyFill="1" applyBorder="1" applyAlignment="1">
      <alignment vertical="center" wrapText="1"/>
    </xf>
    <xf numFmtId="49" fontId="3" fillId="3" borderId="7" xfId="33" applyNumberFormat="1" applyFont="1" applyFill="1" applyBorder="1" applyAlignment="1">
      <alignment horizontal="left" vertical="center"/>
    </xf>
    <xf numFmtId="49" fontId="3" fillId="3" borderId="13" xfId="33" applyNumberFormat="1" applyFont="1" applyFill="1" applyBorder="1" applyAlignment="1">
      <alignment vertical="center"/>
    </xf>
    <xf numFmtId="49" fontId="3" fillId="3" borderId="7" xfId="33" applyNumberFormat="1" applyFont="1" applyFill="1" applyBorder="1" applyAlignment="1">
      <alignment horizontal="center" vertical="center"/>
    </xf>
    <xf numFmtId="49" fontId="3" fillId="3" borderId="3" xfId="33" applyNumberFormat="1" applyFont="1" applyFill="1" applyBorder="1" applyAlignment="1">
      <alignment horizontal="center" vertical="center"/>
    </xf>
    <xf numFmtId="49" fontId="3" fillId="2" borderId="1" xfId="33" applyNumberFormat="1" applyFont="1" applyFill="1" applyBorder="1" applyAlignment="1">
      <alignment horizontal="left" vertical="center"/>
    </xf>
    <xf numFmtId="49" fontId="3" fillId="2" borderId="2" xfId="33" applyNumberFormat="1" applyFont="1" applyFill="1" applyBorder="1" applyAlignment="1">
      <alignment vertical="center" shrinkToFit="1"/>
    </xf>
    <xf numFmtId="49" fontId="3" fillId="3" borderId="2" xfId="33" applyNumberFormat="1" applyFont="1" applyFill="1" applyBorder="1" applyAlignment="1">
      <alignment horizontal="left" vertical="center"/>
    </xf>
    <xf numFmtId="49" fontId="3" fillId="2" borderId="7" xfId="33" applyNumberFormat="1" applyFont="1" applyFill="1" applyBorder="1" applyAlignment="1">
      <alignment vertical="center" wrapText="1"/>
    </xf>
    <xf numFmtId="49" fontId="3" fillId="2" borderId="10" xfId="33" applyNumberFormat="1" applyFont="1" applyFill="1" applyBorder="1" applyAlignment="1">
      <alignment vertical="center" shrinkToFit="1"/>
    </xf>
    <xf numFmtId="49" fontId="3" fillId="3" borderId="10" xfId="33" applyNumberFormat="1" applyFont="1" applyFill="1" applyBorder="1" applyAlignment="1">
      <alignment horizontal="center" vertical="center"/>
    </xf>
    <xf numFmtId="49" fontId="3" fillId="2" borderId="7" xfId="33" applyNumberFormat="1" applyFont="1" applyFill="1" applyBorder="1" applyAlignment="1">
      <alignment vertical="center" shrinkToFit="1"/>
    </xf>
    <xf numFmtId="49" fontId="3" fillId="2" borderId="12" xfId="33" applyNumberFormat="1" applyFont="1" applyFill="1" applyBorder="1" applyAlignment="1">
      <alignment vertical="center" shrinkToFit="1"/>
    </xf>
    <xf numFmtId="49" fontId="5" fillId="2" borderId="12" xfId="33" applyNumberFormat="1" applyFont="1" applyFill="1" applyBorder="1" applyAlignment="1">
      <alignment horizontal="center" vertical="center"/>
    </xf>
    <xf numFmtId="49" fontId="3" fillId="2" borderId="7" xfId="33" applyNumberFormat="1" applyFont="1" applyFill="1" applyBorder="1" applyAlignment="1">
      <alignment horizontal="center" vertical="center" shrinkToFit="1"/>
    </xf>
    <xf numFmtId="49" fontId="3" fillId="3" borderId="7" xfId="33" applyNumberFormat="1" applyFont="1" applyFill="1" applyBorder="1" applyAlignment="1">
      <alignment horizontal="center" vertical="center" shrinkToFit="1"/>
    </xf>
    <xf numFmtId="0" fontId="0" fillId="3" borderId="0" xfId="0" applyFill="1"/>
    <xf numFmtId="49" fontId="7" fillId="2" borderId="1" xfId="33" applyNumberFormat="1" applyFont="1" applyFill="1" applyBorder="1" applyAlignment="1">
      <alignment horizontal="left" vertical="center"/>
    </xf>
    <xf numFmtId="49" fontId="7" fillId="2" borderId="1" xfId="33" applyNumberFormat="1" applyFont="1" applyFill="1" applyBorder="1" applyAlignment="1">
      <alignment vertical="center"/>
    </xf>
    <xf numFmtId="49" fontId="7" fillId="2" borderId="1" xfId="33" applyNumberFormat="1" applyFont="1" applyFill="1" applyBorder="1" applyAlignment="1">
      <alignment horizontal="right" vertical="center"/>
    </xf>
    <xf numFmtId="49" fontId="8" fillId="2" borderId="7" xfId="33" applyNumberFormat="1" applyFont="1" applyFill="1" applyBorder="1" applyAlignment="1">
      <alignment horizontal="center" vertical="center"/>
    </xf>
    <xf numFmtId="49" fontId="8" fillId="2" borderId="7" xfId="33" applyNumberFormat="1" applyFont="1" applyFill="1" applyBorder="1" applyAlignment="1">
      <alignment horizontal="center" vertical="center" wrapText="1"/>
    </xf>
    <xf numFmtId="49" fontId="7" fillId="3" borderId="5" xfId="33" applyNumberFormat="1" applyFont="1" applyFill="1" applyBorder="1" applyAlignment="1">
      <alignment vertical="center"/>
    </xf>
    <xf numFmtId="179" fontId="7" fillId="3" borderId="5" xfId="33" applyNumberFormat="1" applyFont="1" applyFill="1" applyBorder="1" applyAlignment="1">
      <alignment horizontal="right" vertical="center"/>
    </xf>
    <xf numFmtId="49" fontId="7" fillId="3" borderId="21" xfId="33" applyNumberFormat="1" applyFont="1" applyFill="1" applyBorder="1" applyAlignment="1">
      <alignment vertical="center"/>
    </xf>
    <xf numFmtId="49" fontId="7" fillId="3" borderId="18" xfId="33" applyNumberFormat="1" applyFont="1" applyFill="1" applyBorder="1" applyAlignment="1">
      <alignment vertical="center"/>
    </xf>
    <xf numFmtId="49" fontId="7" fillId="3" borderId="5" xfId="33" applyNumberFormat="1" applyFont="1" applyFill="1" applyBorder="1" applyAlignment="1">
      <alignment horizontal="center" vertical="center"/>
    </xf>
    <xf numFmtId="49" fontId="7" fillId="3" borderId="22" xfId="33" applyNumberFormat="1" applyFont="1" applyFill="1" applyBorder="1" applyAlignment="1">
      <alignment vertical="center" wrapText="1"/>
    </xf>
    <xf numFmtId="49" fontId="3" fillId="2" borderId="23" xfId="33" applyNumberFormat="1" applyFont="1" applyFill="1" applyBorder="1" applyAlignment="1">
      <alignment vertical="center"/>
    </xf>
    <xf numFmtId="49" fontId="3" fillId="2" borderId="23" xfId="33" applyNumberFormat="1" applyFont="1" applyFill="1" applyBorder="1" applyAlignment="1">
      <alignment horizontal="left" vertical="center"/>
    </xf>
    <xf numFmtId="49" fontId="3" fillId="2" borderId="23" xfId="33" applyNumberFormat="1" applyFont="1" applyFill="1" applyBorder="1" applyAlignment="1">
      <alignment horizontal="right" vertical="center"/>
    </xf>
    <xf numFmtId="49" fontId="4" fillId="2" borderId="24" xfId="33" applyNumberFormat="1" applyFont="1" applyFill="1" applyBorder="1" applyAlignment="1">
      <alignment horizontal="center" vertical="center"/>
    </xf>
    <xf numFmtId="49" fontId="4" fillId="2" borderId="5" xfId="33" applyNumberFormat="1" applyFont="1" applyFill="1" applyBorder="1" applyAlignment="1">
      <alignment horizontal="center" vertical="center"/>
    </xf>
    <xf numFmtId="49" fontId="3" fillId="2" borderId="25" xfId="33" applyNumberFormat="1" applyFont="1" applyFill="1" applyBorder="1" applyAlignment="1">
      <alignment vertical="center"/>
    </xf>
    <xf numFmtId="180" fontId="0" fillId="0" borderId="5" xfId="0" applyNumberFormat="1" applyBorder="1" applyAlignment="1">
      <alignment horizontal="center"/>
    </xf>
    <xf numFmtId="181" fontId="0" fillId="0" borderId="12" xfId="0" applyNumberFormat="1" applyBorder="1" applyAlignment="1">
      <alignment horizontal="center" vertical="center"/>
    </xf>
    <xf numFmtId="49" fontId="3" fillId="2" borderId="5" xfId="33" applyNumberFormat="1" applyFont="1" applyFill="1" applyBorder="1" applyAlignment="1">
      <alignment horizontal="left" vertical="center"/>
    </xf>
    <xf numFmtId="49" fontId="3" fillId="2" borderId="26" xfId="33" applyNumberFormat="1" applyFont="1" applyFill="1" applyBorder="1" applyAlignment="1">
      <alignment vertical="center"/>
    </xf>
    <xf numFmtId="181" fontId="0" fillId="0" borderId="5" xfId="0" applyNumberFormat="1" applyBorder="1" applyAlignment="1">
      <alignment horizontal="center" vertical="center"/>
    </xf>
    <xf numFmtId="49" fontId="3" fillId="2" borderId="16" xfId="33" applyNumberFormat="1" applyFont="1" applyFill="1" applyBorder="1" applyAlignment="1">
      <alignment vertical="center"/>
    </xf>
    <xf numFmtId="49" fontId="3" fillId="2" borderId="16" xfId="33" applyNumberFormat="1" applyFont="1" applyFill="1" applyBorder="1" applyAlignment="1">
      <alignment horizontal="left" vertical="center"/>
    </xf>
    <xf numFmtId="181" fontId="0" fillId="0" borderId="7" xfId="0" applyNumberFormat="1" applyBorder="1" applyAlignment="1">
      <alignment horizontal="center" vertical="center"/>
    </xf>
    <xf numFmtId="49" fontId="3" fillId="2" borderId="16" xfId="33" applyNumberFormat="1" applyFont="1" applyFill="1" applyBorder="1" applyAlignment="1">
      <alignment horizontal="center" vertical="center"/>
    </xf>
    <xf numFmtId="49" fontId="3" fillId="2" borderId="5" xfId="33" applyNumberFormat="1" applyFont="1" applyFill="1" applyBorder="1" applyAlignment="1">
      <alignment horizontal="center" vertical="center"/>
    </xf>
    <xf numFmtId="49" fontId="4" fillId="2" borderId="5" xfId="33" applyNumberFormat="1" applyFont="1" applyFill="1" applyBorder="1" applyAlignment="1">
      <alignment horizontal="left" vertical="center"/>
    </xf>
    <xf numFmtId="181" fontId="0" fillId="0" borderId="27" xfId="0" applyNumberFormat="1" applyBorder="1" applyAlignment="1">
      <alignment horizontal="center" vertical="center"/>
    </xf>
    <xf numFmtId="181" fontId="0" fillId="0" borderId="18" xfId="0" applyNumberFormat="1" applyBorder="1" applyAlignment="1">
      <alignment horizontal="center" vertical="center"/>
    </xf>
    <xf numFmtId="49" fontId="5" fillId="2" borderId="5" xfId="33" applyNumberFormat="1" applyFont="1" applyFill="1" applyBorder="1" applyAlignment="1">
      <alignment horizontal="left" vertical="center"/>
    </xf>
    <xf numFmtId="49" fontId="3" fillId="2" borderId="1" xfId="33" applyNumberFormat="1" applyFont="1" applyFill="1" applyBorder="1" applyAlignment="1">
      <alignment horizontal="center" vertical="center"/>
    </xf>
    <xf numFmtId="49" fontId="10" fillId="2" borderId="23" xfId="33" applyNumberFormat="1" applyFont="1" applyFill="1" applyBorder="1" applyAlignment="1">
      <alignment horizontal="center"/>
    </xf>
    <xf numFmtId="49" fontId="4" fillId="2" borderId="18" xfId="33" applyNumberFormat="1" applyFont="1" applyFill="1" applyBorder="1" applyAlignment="1">
      <alignment horizontal="center" vertical="center" wrapText="1"/>
    </xf>
    <xf numFmtId="49" fontId="4" fillId="2" borderId="5" xfId="33" applyNumberFormat="1" applyFont="1" applyFill="1" applyBorder="1" applyAlignment="1">
      <alignment horizontal="center" vertical="center" wrapText="1"/>
    </xf>
    <xf numFmtId="49" fontId="4" fillId="2" borderId="28" xfId="33" applyNumberFormat="1" applyFont="1" applyFill="1" applyBorder="1" applyAlignment="1">
      <alignment horizontal="center" vertical="center" wrapText="1"/>
    </xf>
    <xf numFmtId="179" fontId="11" fillId="3" borderId="2" xfId="33" applyNumberFormat="1" applyFont="1" applyFill="1" applyBorder="1" applyAlignment="1">
      <alignment horizontal="center" vertical="center"/>
    </xf>
    <xf numFmtId="49" fontId="3" fillId="2" borderId="29" xfId="33" applyNumberFormat="1" applyFont="1" applyFill="1" applyBorder="1" applyAlignment="1">
      <alignment horizontal="left" vertical="center"/>
    </xf>
    <xf numFmtId="181" fontId="6" fillId="0" borderId="2" xfId="33" applyNumberFormat="1" applyBorder="1" applyAlignment="1">
      <alignment horizontal="center" vertical="center"/>
    </xf>
    <xf numFmtId="181" fontId="6" fillId="0" borderId="10" xfId="33" applyNumberFormat="1" applyBorder="1" applyAlignment="1">
      <alignment horizontal="center" vertical="center"/>
    </xf>
    <xf numFmtId="49" fontId="1" fillId="2" borderId="23" xfId="33" applyNumberFormat="1" applyFont="1" applyFill="1" applyBorder="1"/>
    <xf numFmtId="49" fontId="4" fillId="2" borderId="30" xfId="33" applyNumberFormat="1" applyFont="1" applyFill="1" applyBorder="1" applyAlignment="1">
      <alignment horizontal="center" vertical="center" wrapText="1"/>
    </xf>
    <xf numFmtId="49" fontId="4" fillId="2" borderId="31" xfId="33" applyNumberFormat="1" applyFont="1" applyFill="1" applyBorder="1" applyAlignment="1">
      <alignment horizontal="center" vertical="center" wrapText="1"/>
    </xf>
    <xf numFmtId="49" fontId="4" fillId="2" borderId="32" xfId="33" applyNumberFormat="1" applyFont="1" applyFill="1" applyBorder="1" applyAlignment="1">
      <alignment horizontal="center" vertical="center" wrapText="1"/>
    </xf>
    <xf numFmtId="49" fontId="5" fillId="2" borderId="29" xfId="33" applyNumberFormat="1" applyFont="1" applyFill="1" applyBorder="1" applyAlignment="1">
      <alignment horizontal="left" vertical="center"/>
    </xf>
    <xf numFmtId="49" fontId="5" fillId="2" borderId="16" xfId="33" applyNumberFormat="1" applyFont="1" applyFill="1" applyBorder="1" applyAlignment="1">
      <alignment horizontal="left" vertical="center"/>
    </xf>
    <xf numFmtId="49" fontId="5" fillId="2" borderId="16" xfId="33" applyNumberFormat="1" applyFont="1" applyFill="1" applyBorder="1" applyAlignment="1">
      <alignment vertical="center"/>
    </xf>
    <xf numFmtId="0" fontId="6" fillId="0" borderId="0" xfId="0" applyFont="1" applyFill="1" applyBorder="1" applyAlignment="1"/>
    <xf numFmtId="0" fontId="6" fillId="0" borderId="23" xfId="0" applyFont="1" applyFill="1" applyBorder="1" applyAlignment="1">
      <alignment vertical="center"/>
    </xf>
    <xf numFmtId="58" fontId="6" fillId="0" borderId="23" xfId="0" applyNumberFormat="1" applyFont="1" applyFill="1" applyBorder="1" applyAlignment="1">
      <alignment vertical="center"/>
    </xf>
    <xf numFmtId="0" fontId="6" fillId="0" borderId="23" xfId="0" applyFont="1" applyFill="1" applyBorder="1" applyAlignment="1">
      <alignment horizontal="center" vertical="center"/>
    </xf>
    <xf numFmtId="0" fontId="14" fillId="0" borderId="5" xfId="0" applyFont="1" applyFill="1" applyBorder="1" applyAlignment="1">
      <alignment horizontal="center" vertical="center"/>
    </xf>
    <xf numFmtId="0" fontId="15" fillId="0" borderId="5" xfId="0" applyFont="1" applyFill="1" applyBorder="1" applyAlignment="1">
      <alignment horizontal="center" vertical="center"/>
    </xf>
    <xf numFmtId="49" fontId="15" fillId="0" borderId="5" xfId="0" applyNumberFormat="1" applyFont="1" applyFill="1" applyBorder="1" applyAlignment="1">
      <alignment horizontal="center" vertical="center"/>
    </xf>
    <xf numFmtId="0" fontId="15" fillId="0" borderId="5" xfId="0" applyFont="1" applyFill="1" applyBorder="1" applyAlignment="1">
      <alignment vertical="center"/>
    </xf>
    <xf numFmtId="180" fontId="15" fillId="0" borderId="5" xfId="0" applyNumberFormat="1" applyFont="1" applyFill="1" applyBorder="1" applyAlignment="1">
      <alignment horizontal="center" vertical="center"/>
    </xf>
    <xf numFmtId="49" fontId="14" fillId="0" borderId="5" xfId="0" applyNumberFormat="1" applyFont="1" applyFill="1" applyBorder="1" applyAlignment="1">
      <alignment horizontal="center" vertical="center"/>
    </xf>
    <xf numFmtId="180" fontId="14" fillId="0" borderId="5" xfId="0" applyNumberFormat="1" applyFont="1" applyFill="1" applyBorder="1" applyAlignment="1">
      <alignment horizontal="center" vertical="center"/>
    </xf>
    <xf numFmtId="0" fontId="16" fillId="0" borderId="0" xfId="0" applyFont="1" applyFill="1" applyBorder="1" applyAlignment="1"/>
    <xf numFmtId="0" fontId="6" fillId="0" borderId="23" xfId="0" applyFont="1" applyFill="1" applyBorder="1" applyAlignment="1">
      <alignment horizontal="right" vertical="center"/>
    </xf>
    <xf numFmtId="0" fontId="17" fillId="0" borderId="5" xfId="0" applyFont="1" applyFill="1" applyBorder="1" applyAlignment="1">
      <alignment horizontal="center" vertical="center"/>
    </xf>
    <xf numFmtId="0" fontId="18" fillId="0" borderId="0" xfId="0" applyFont="1" applyFill="1" applyBorder="1" applyAlignment="1"/>
    <xf numFmtId="0" fontId="12" fillId="0" borderId="0" xfId="0" applyFont="1" applyFill="1" applyBorder="1" applyAlignment="1">
      <alignment horizontal="center"/>
    </xf>
    <xf numFmtId="0" fontId="20" fillId="0" borderId="23" xfId="0" applyFont="1" applyFill="1" applyBorder="1" applyAlignment="1">
      <alignment horizontal="left" vertical="center" wrapText="1"/>
    </xf>
    <xf numFmtId="58" fontId="20" fillId="0" borderId="23" xfId="0" applyNumberFormat="1" applyFont="1" applyFill="1" applyBorder="1" applyAlignment="1">
      <alignment horizontal="left" vertical="center" wrapText="1"/>
    </xf>
    <xf numFmtId="0" fontId="20" fillId="0" borderId="23" xfId="0" applyFont="1" applyFill="1" applyBorder="1" applyAlignment="1">
      <alignment horizontal="right" vertical="center" wrapText="1"/>
    </xf>
    <xf numFmtId="0" fontId="21" fillId="0" borderId="5" xfId="0" applyFont="1" applyFill="1" applyBorder="1" applyAlignment="1">
      <alignment horizontal="center" vertical="center" wrapText="1"/>
    </xf>
    <xf numFmtId="181" fontId="22" fillId="3" borderId="5" xfId="0" applyNumberFormat="1" applyFont="1" applyFill="1" applyBorder="1" applyAlignment="1">
      <alignment horizontal="center" vertical="center"/>
    </xf>
    <xf numFmtId="0" fontId="23"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181" fontId="6" fillId="3" borderId="5" xfId="0" applyNumberFormat="1" applyFont="1" applyFill="1" applyBorder="1" applyAlignment="1">
      <alignment horizontal="center" vertical="center"/>
    </xf>
    <xf numFmtId="181" fontId="6" fillId="0" borderId="0" xfId="0" applyNumberFormat="1" applyFont="1" applyFill="1" applyBorder="1" applyAlignment="1"/>
    <xf numFmtId="0" fontId="24" fillId="0" borderId="5" xfId="0" applyFont="1" applyFill="1" applyBorder="1" applyAlignment="1">
      <alignment horizontal="center" vertical="center"/>
    </xf>
    <xf numFmtId="0" fontId="10" fillId="0" borderId="0" xfId="0" applyFont="1" applyFill="1" applyAlignment="1">
      <alignment horizontal="center" vertical="center"/>
    </xf>
    <xf numFmtId="0" fontId="25" fillId="0" borderId="0" xfId="0" applyFont="1" applyFill="1" applyAlignment="1">
      <alignment horizontal="center" vertical="center"/>
    </xf>
    <xf numFmtId="0" fontId="6" fillId="0" borderId="0" xfId="0" applyFont="1" applyFill="1" applyBorder="1" applyAlignment="1">
      <alignment horizontal="left" wrapText="1"/>
    </xf>
    <xf numFmtId="0" fontId="6" fillId="0" borderId="0" xfId="0" applyFont="1" applyFill="1" applyBorder="1" applyAlignment="1">
      <alignment horizontal="center" wrapText="1"/>
    </xf>
    <xf numFmtId="0" fontId="6" fillId="0" borderId="0" xfId="0" applyFont="1" applyFill="1" applyBorder="1" applyAlignment="1">
      <alignment horizontal="center" vertical="center"/>
    </xf>
    <xf numFmtId="0" fontId="10" fillId="0" borderId="0" xfId="0" applyFont="1" applyFill="1" applyAlignment="1">
      <alignment vertical="center"/>
    </xf>
    <xf numFmtId="0" fontId="1" fillId="0" borderId="0" xfId="18" applyFont="1"/>
    <xf numFmtId="0" fontId="6" fillId="0" borderId="0" xfId="0" applyFont="1" applyFill="1" applyBorder="1" applyAlignment="1">
      <alignment vertical="center"/>
    </xf>
    <xf numFmtId="58" fontId="6" fillId="0" borderId="0" xfId="0" applyNumberFormat="1" applyFont="1" applyFill="1" applyBorder="1" applyAlignment="1">
      <alignment horizontal="center" vertical="center"/>
    </xf>
    <xf numFmtId="0" fontId="1" fillId="0" borderId="0" xfId="18" applyFont="1" applyAlignment="1">
      <alignment horizontal="center" vertical="center"/>
    </xf>
    <xf numFmtId="0" fontId="25" fillId="0" borderId="5" xfId="0" applyFont="1" applyFill="1" applyBorder="1" applyAlignment="1">
      <alignment horizontal="center" vertical="center"/>
    </xf>
    <xf numFmtId="0" fontId="1" fillId="0" borderId="5" xfId="18" applyFont="1" applyBorder="1" applyAlignment="1">
      <alignment horizontal="center" vertical="center"/>
    </xf>
    <xf numFmtId="0" fontId="26" fillId="0" borderId="5" xfId="18" applyFont="1" applyBorder="1" applyAlignment="1">
      <alignment horizontal="center" vertical="center"/>
    </xf>
    <xf numFmtId="49" fontId="1" fillId="0" borderId="5" xfId="18" applyNumberFormat="1" applyFont="1" applyBorder="1" applyAlignment="1">
      <alignment horizontal="center" vertical="center"/>
    </xf>
    <xf numFmtId="0" fontId="26" fillId="0" borderId="5" xfId="18" applyFont="1" applyBorder="1" applyAlignment="1">
      <alignment horizontal="left" vertical="center" wrapText="1"/>
    </xf>
    <xf numFmtId="0" fontId="26" fillId="0" borderId="5" xfId="18" applyFont="1" applyBorder="1" applyAlignment="1">
      <alignment horizontal="center" vertical="center" wrapText="1"/>
    </xf>
    <xf numFmtId="182" fontId="26" fillId="0" borderId="5" xfId="18" applyNumberFormat="1" applyFont="1" applyBorder="1" applyAlignment="1">
      <alignment horizontal="center" vertical="center"/>
    </xf>
    <xf numFmtId="0" fontId="10" fillId="0" borderId="5" xfId="0" applyFont="1" applyFill="1" applyBorder="1" applyAlignment="1">
      <alignment horizontal="center" vertical="center"/>
    </xf>
    <xf numFmtId="49" fontId="1" fillId="0" borderId="5" xfId="0" applyNumberFormat="1" applyFont="1" applyFill="1" applyBorder="1" applyAlignment="1">
      <alignment horizontal="left" vertical="center" wrapText="1"/>
    </xf>
    <xf numFmtId="49" fontId="1" fillId="0" borderId="5" xfId="0" applyNumberFormat="1" applyFont="1" applyFill="1" applyBorder="1" applyAlignment="1">
      <alignment horizontal="center" vertical="center"/>
    </xf>
    <xf numFmtId="49" fontId="1" fillId="0" borderId="5" xfId="0" applyNumberFormat="1" applyFont="1" applyFill="1" applyBorder="1" applyAlignment="1">
      <alignment horizontal="center" vertical="center" wrapText="1"/>
    </xf>
    <xf numFmtId="49" fontId="26" fillId="0" borderId="5" xfId="18" applyNumberFormat="1" applyFont="1" applyBorder="1" applyAlignment="1">
      <alignment horizontal="center" vertical="center"/>
    </xf>
    <xf numFmtId="0" fontId="1" fillId="3" borderId="5" xfId="18" applyFont="1" applyFill="1" applyBorder="1" applyAlignment="1">
      <alignment horizontal="center" vertical="center"/>
    </xf>
    <xf numFmtId="0" fontId="1" fillId="3" borderId="5" xfId="0" applyFont="1" applyFill="1" applyBorder="1" applyAlignment="1">
      <alignment horizontal="center" vertical="center"/>
    </xf>
    <xf numFmtId="182" fontId="1" fillId="3" borderId="5" xfId="18" applyNumberFormat="1" applyFont="1" applyFill="1" applyBorder="1" applyAlignment="1">
      <alignment horizontal="center" vertical="center"/>
    </xf>
    <xf numFmtId="0" fontId="1" fillId="3" borderId="5" xfId="63" applyFont="1" applyFill="1" applyBorder="1" applyAlignment="1">
      <alignment horizontal="center" vertical="center" wrapText="1"/>
    </xf>
    <xf numFmtId="180" fontId="1" fillId="3" borderId="5" xfId="0" applyNumberFormat="1" applyFont="1" applyFill="1" applyBorder="1" applyAlignment="1" applyProtection="1">
      <alignment horizontal="center" vertical="center" wrapText="1"/>
    </xf>
    <xf numFmtId="182" fontId="27" fillId="3" borderId="5" xfId="63" applyNumberFormat="1" applyFont="1" applyFill="1" applyBorder="1" applyAlignment="1">
      <alignment horizontal="center" vertical="center" wrapText="1"/>
    </xf>
    <xf numFmtId="182" fontId="27" fillId="3" borderId="5" xfId="0" applyNumberFormat="1" applyFont="1" applyFill="1" applyBorder="1" applyAlignment="1" applyProtection="1">
      <alignment horizontal="left" vertical="center" wrapText="1"/>
    </xf>
    <xf numFmtId="49" fontId="26" fillId="0" borderId="5" xfId="0" applyNumberFormat="1" applyFont="1" applyFill="1" applyBorder="1" applyAlignment="1">
      <alignment horizontal="left" vertical="center" wrapText="1"/>
    </xf>
    <xf numFmtId="49" fontId="26" fillId="0" borderId="5" xfId="0" applyNumberFormat="1" applyFont="1" applyFill="1" applyBorder="1" applyAlignment="1">
      <alignment horizontal="center" vertical="center" wrapText="1"/>
    </xf>
    <xf numFmtId="49" fontId="26" fillId="0" borderId="5" xfId="0" applyNumberFormat="1" applyFont="1" applyFill="1" applyBorder="1" applyAlignment="1">
      <alignment horizontal="center" vertical="center"/>
    </xf>
    <xf numFmtId="0" fontId="26" fillId="3" borderId="5" xfId="18" applyFont="1" applyFill="1" applyBorder="1" applyAlignment="1">
      <alignment horizontal="center" vertical="center"/>
    </xf>
    <xf numFmtId="0" fontId="0" fillId="0" borderId="0" xfId="0" applyFont="1" applyFill="1" applyAlignment="1"/>
    <xf numFmtId="58" fontId="6" fillId="0" borderId="0" xfId="0" applyNumberFormat="1" applyFont="1" applyFill="1" applyBorder="1" applyAlignment="1">
      <alignment vertical="center"/>
    </xf>
    <xf numFmtId="58" fontId="1" fillId="0" borderId="0" xfId="18" applyNumberFormat="1" applyFont="1" applyAlignment="1">
      <alignment horizontal="center"/>
    </xf>
    <xf numFmtId="0" fontId="26" fillId="0" borderId="5" xfId="18" applyFont="1" applyBorder="1" applyAlignment="1">
      <alignment horizontal="left" vertical="center"/>
    </xf>
    <xf numFmtId="49" fontId="26" fillId="0" borderId="5" xfId="18" applyNumberFormat="1" applyFont="1" applyBorder="1" applyAlignment="1">
      <alignment horizontal="left" vertical="center"/>
    </xf>
    <xf numFmtId="0" fontId="6" fillId="0" borderId="5" xfId="0" applyFont="1" applyFill="1" applyBorder="1" applyAlignment="1"/>
    <xf numFmtId="0" fontId="1" fillId="0" borderId="5" xfId="18" applyFont="1" applyBorder="1" applyAlignment="1">
      <alignment horizontal="left" vertical="center"/>
    </xf>
    <xf numFmtId="49" fontId="1" fillId="0" borderId="5" xfId="0" applyNumberFormat="1" applyFont="1" applyFill="1" applyBorder="1" applyAlignment="1">
      <alignment vertical="center"/>
    </xf>
    <xf numFmtId="0" fontId="6" fillId="0" borderId="5" xfId="0" applyNumberFormat="1" applyFont="1" applyFill="1" applyBorder="1" applyAlignment="1">
      <alignment horizontal="center" vertical="center"/>
    </xf>
    <xf numFmtId="0" fontId="1" fillId="0" borderId="5" xfId="18" applyFont="1" applyBorder="1" applyAlignment="1">
      <alignment vertical="center"/>
    </xf>
    <xf numFmtId="49" fontId="1" fillId="0" borderId="5" xfId="18" applyNumberFormat="1" applyFont="1" applyBorder="1" applyAlignment="1">
      <alignment vertical="center"/>
    </xf>
    <xf numFmtId="49" fontId="1" fillId="3" borderId="5" xfId="0" applyNumberFormat="1" applyFont="1" applyFill="1" applyBorder="1" applyAlignment="1">
      <alignment horizontal="center" vertical="center"/>
    </xf>
    <xf numFmtId="0" fontId="6" fillId="0" borderId="0" xfId="0" applyFont="1" applyFill="1" applyBorder="1" applyAlignment="1">
      <alignment horizontal="center"/>
    </xf>
    <xf numFmtId="49" fontId="1" fillId="0" borderId="5" xfId="18" applyNumberFormat="1" applyFont="1" applyBorder="1" applyAlignment="1">
      <alignment horizontal="left" vertical="center"/>
    </xf>
    <xf numFmtId="49" fontId="1" fillId="0" borderId="5" xfId="0" applyNumberFormat="1" applyFont="1" applyFill="1" applyBorder="1" applyAlignment="1">
      <alignment horizontal="left" vertical="center"/>
    </xf>
    <xf numFmtId="0" fontId="28" fillId="0" borderId="0" xfId="0" applyFont="1" applyFill="1" applyBorder="1" applyAlignment="1">
      <alignment vertical="center"/>
    </xf>
    <xf numFmtId="0" fontId="29" fillId="0" borderId="0" xfId="0" applyFont="1" applyFill="1" applyBorder="1" applyAlignment="1">
      <alignment vertical="center" wrapText="1"/>
    </xf>
    <xf numFmtId="0" fontId="29" fillId="0" borderId="0" xfId="0" applyFont="1" applyFill="1" applyBorder="1" applyAlignment="1">
      <alignment horizontal="right" vertical="center" wrapText="1"/>
    </xf>
    <xf numFmtId="0" fontId="31" fillId="0" borderId="35" xfId="0" applyFont="1" applyFill="1" applyBorder="1" applyAlignment="1">
      <alignment horizontal="center" vertical="center" wrapText="1"/>
    </xf>
    <xf numFmtId="0" fontId="31" fillId="0" borderId="35" xfId="0" applyFont="1" applyFill="1" applyBorder="1" applyAlignment="1">
      <alignment horizontal="left" vertical="center" wrapText="1"/>
    </xf>
    <xf numFmtId="4" fontId="31" fillId="0" borderId="35" xfId="0" applyNumberFormat="1" applyFont="1" applyFill="1" applyBorder="1" applyAlignment="1">
      <alignment vertical="center" wrapText="1"/>
    </xf>
    <xf numFmtId="0" fontId="31" fillId="0" borderId="35" xfId="0" applyFont="1" applyFill="1" applyBorder="1" applyAlignment="1">
      <alignment vertical="center" wrapText="1"/>
    </xf>
    <xf numFmtId="0" fontId="30" fillId="0" borderId="35" xfId="0" applyFont="1" applyFill="1" applyBorder="1" applyAlignment="1">
      <alignment vertical="center" wrapText="1"/>
    </xf>
    <xf numFmtId="0" fontId="30" fillId="0" borderId="35" xfId="0" applyFont="1" applyFill="1" applyBorder="1" applyAlignment="1">
      <alignment horizontal="center" vertical="center" wrapText="1"/>
    </xf>
    <xf numFmtId="0" fontId="31" fillId="0" borderId="5" xfId="0" applyFont="1" applyFill="1" applyBorder="1" applyAlignment="1">
      <alignment vertical="center" wrapText="1"/>
    </xf>
    <xf numFmtId="0" fontId="30" fillId="0" borderId="39" xfId="0" applyFont="1" applyFill="1" applyBorder="1" applyAlignment="1">
      <alignment horizontal="center" vertical="center" wrapText="1"/>
    </xf>
    <xf numFmtId="0" fontId="33" fillId="0" borderId="0" xfId="0" applyFont="1" applyFill="1" applyBorder="1" applyAlignment="1">
      <alignment vertical="center"/>
    </xf>
    <xf numFmtId="0" fontId="28" fillId="0" borderId="23" xfId="0" applyFont="1" applyFill="1" applyBorder="1" applyAlignment="1">
      <alignment vertical="center"/>
    </xf>
    <xf numFmtId="0" fontId="1" fillId="3" borderId="0" xfId="63" applyFont="1" applyFill="1" applyAlignment="1">
      <alignment vertical="center"/>
    </xf>
    <xf numFmtId="0" fontId="6" fillId="3" borderId="0" xfId="75" applyFont="1" applyFill="1">
      <alignment vertical="center"/>
    </xf>
    <xf numFmtId="58" fontId="6" fillId="3" borderId="23" xfId="75" applyNumberFormat="1" applyFont="1" applyFill="1" applyBorder="1" applyAlignment="1">
      <alignment horizontal="center" vertical="center"/>
    </xf>
    <xf numFmtId="0" fontId="6" fillId="3" borderId="0" xfId="75" applyFont="1" applyFill="1" applyAlignment="1">
      <alignment horizontal="right" vertical="center"/>
    </xf>
    <xf numFmtId="181" fontId="24" fillId="3" borderId="5" xfId="0" applyNumberFormat="1" applyFont="1" applyFill="1" applyBorder="1" applyAlignment="1">
      <alignment horizontal="center" vertical="center"/>
    </xf>
    <xf numFmtId="0" fontId="1" fillId="3" borderId="0" xfId="63" applyFont="1" applyFill="1" applyBorder="1" applyAlignment="1">
      <alignment vertical="center"/>
    </xf>
    <xf numFmtId="0" fontId="34" fillId="3" borderId="0" xfId="63" applyFont="1" applyFill="1" applyBorder="1" applyAlignment="1">
      <alignment horizontal="center" vertical="center" wrapText="1"/>
    </xf>
    <xf numFmtId="0" fontId="6" fillId="3" borderId="0" xfId="75" applyFont="1" applyFill="1" applyBorder="1" applyAlignment="1">
      <alignment vertical="center"/>
    </xf>
    <xf numFmtId="58" fontId="6" fillId="3" borderId="23" xfId="75" applyNumberFormat="1" applyFont="1" applyFill="1" applyBorder="1" applyAlignment="1">
      <alignment horizontal="left" vertical="center"/>
    </xf>
    <xf numFmtId="0" fontId="6" fillId="3" borderId="0" xfId="75" applyFont="1" applyFill="1" applyBorder="1" applyAlignment="1">
      <alignment horizontal="right" vertical="center"/>
    </xf>
    <xf numFmtId="0" fontId="16" fillId="3" borderId="5" xfId="75" applyFont="1" applyFill="1" applyBorder="1" applyAlignment="1">
      <alignment vertical="center"/>
    </xf>
    <xf numFmtId="0" fontId="16" fillId="3" borderId="5" xfId="75" applyFont="1" applyFill="1" applyBorder="1" applyAlignment="1">
      <alignment horizontal="center" vertical="center" wrapText="1"/>
    </xf>
    <xf numFmtId="0" fontId="6" fillId="3" borderId="5" xfId="75" applyFont="1" applyFill="1" applyBorder="1" applyAlignment="1">
      <alignment horizontal="center" vertical="center"/>
    </xf>
    <xf numFmtId="0" fontId="16" fillId="3" borderId="5" xfId="75" applyFont="1" applyFill="1" applyBorder="1" applyAlignment="1">
      <alignment horizontal="center" vertical="center"/>
    </xf>
    <xf numFmtId="0" fontId="26"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35" fillId="0" borderId="0" xfId="0" applyFont="1" applyFill="1" applyBorder="1" applyAlignment="1">
      <alignment vertical="center"/>
    </xf>
    <xf numFmtId="0" fontId="35" fillId="0" borderId="0" xfId="0" applyFont="1" applyFill="1" applyBorder="1" applyAlignment="1">
      <alignment vertical="center" wrapText="1"/>
    </xf>
    <xf numFmtId="0" fontId="35" fillId="0" borderId="0" xfId="0" applyFont="1" applyFill="1" applyBorder="1" applyAlignment="1">
      <alignment horizontal="center" vertical="center" wrapText="1"/>
    </xf>
    <xf numFmtId="183" fontId="35" fillId="0" borderId="0" xfId="0" applyNumberFormat="1" applyFont="1" applyFill="1" applyBorder="1" applyAlignment="1">
      <alignment horizontal="center" vertical="center" wrapText="1"/>
    </xf>
    <xf numFmtId="181" fontId="35" fillId="0" borderId="0" xfId="0" applyNumberFormat="1" applyFont="1" applyFill="1" applyBorder="1" applyAlignment="1">
      <alignment horizontal="center" vertical="center" wrapText="1"/>
    </xf>
    <xf numFmtId="181" fontId="37" fillId="0" borderId="5" xfId="63" applyNumberFormat="1" applyFont="1" applyFill="1" applyBorder="1" applyAlignment="1">
      <alignment horizontal="center" vertical="center" wrapText="1"/>
    </xf>
    <xf numFmtId="0" fontId="27" fillId="0" borderId="5" xfId="63" applyFont="1" applyFill="1" applyBorder="1" applyAlignment="1">
      <alignment horizontal="center" vertical="center" wrapText="1"/>
    </xf>
    <xf numFmtId="0" fontId="27" fillId="0" borderId="5" xfId="0" applyNumberFormat="1" applyFont="1" applyFill="1" applyBorder="1" applyAlignment="1">
      <alignment horizontal="center" vertical="center" wrapText="1"/>
    </xf>
    <xf numFmtId="182" fontId="27" fillId="0" borderId="5" xfId="63" applyNumberFormat="1" applyFont="1" applyFill="1" applyBorder="1" applyAlignment="1">
      <alignment horizontal="center" vertical="center" wrapText="1"/>
    </xf>
    <xf numFmtId="183" fontId="27" fillId="0" borderId="5" xfId="63" applyNumberFormat="1" applyFont="1" applyFill="1" applyBorder="1" applyAlignment="1">
      <alignment horizontal="center" vertical="center" wrapText="1"/>
    </xf>
    <xf numFmtId="181" fontId="27" fillId="0" borderId="5" xfId="63" applyNumberFormat="1" applyFont="1" applyFill="1" applyBorder="1" applyAlignment="1">
      <alignment horizontal="center" vertical="center" wrapText="1" shrinkToFit="1"/>
    </xf>
    <xf numFmtId="181" fontId="27" fillId="0" borderId="5" xfId="63" applyNumberFormat="1" applyFont="1" applyFill="1" applyBorder="1" applyAlignment="1">
      <alignment horizontal="center" vertical="center" wrapText="1"/>
    </xf>
    <xf numFmtId="49" fontId="27" fillId="0" borderId="5" xfId="63" applyNumberFormat="1" applyFont="1" applyFill="1" applyBorder="1" applyAlignment="1">
      <alignment horizontal="center" vertical="center" wrapText="1"/>
    </xf>
    <xf numFmtId="0" fontId="27" fillId="0" borderId="5" xfId="63" applyNumberFormat="1" applyFont="1" applyFill="1" applyBorder="1" applyAlignment="1">
      <alignment horizontal="center" vertical="center" wrapText="1"/>
    </xf>
    <xf numFmtId="0" fontId="27" fillId="0" borderId="5" xfId="0" applyFont="1" applyFill="1" applyBorder="1" applyAlignment="1">
      <alignment horizontal="center" vertical="center" wrapText="1"/>
    </xf>
    <xf numFmtId="180" fontId="27" fillId="0" borderId="5" xfId="60" applyNumberFormat="1" applyFont="1" applyFill="1" applyBorder="1" applyAlignment="1">
      <alignment horizontal="center" vertical="center" wrapText="1"/>
    </xf>
    <xf numFmtId="0" fontId="27" fillId="0" borderId="5" xfId="60" applyNumberFormat="1" applyFont="1" applyFill="1" applyBorder="1" applyAlignment="1">
      <alignment horizontal="center" vertical="center" wrapText="1"/>
    </xf>
    <xf numFmtId="183" fontId="27" fillId="0" borderId="5" xfId="60" applyNumberFormat="1" applyFont="1" applyFill="1" applyBorder="1" applyAlignment="1">
      <alignment horizontal="center" vertical="center" wrapText="1"/>
    </xf>
    <xf numFmtId="181" fontId="27" fillId="0" borderId="5" xfId="12" applyNumberFormat="1" applyFont="1" applyFill="1" applyBorder="1" applyAlignment="1">
      <alignment horizontal="center" vertical="center" wrapText="1"/>
    </xf>
    <xf numFmtId="49" fontId="27" fillId="0" borderId="5" xfId="0" applyNumberFormat="1" applyFont="1" applyFill="1" applyBorder="1" applyAlignment="1" applyProtection="1">
      <alignment horizontal="center" vertical="center" wrapText="1"/>
    </xf>
    <xf numFmtId="0" fontId="27" fillId="0" borderId="5" xfId="54" applyFont="1" applyFill="1" applyBorder="1" applyAlignment="1">
      <alignment horizontal="center" vertical="center" wrapText="1"/>
    </xf>
    <xf numFmtId="183" fontId="27" fillId="0" borderId="5" xfId="48" applyNumberFormat="1" applyFont="1" applyFill="1" applyBorder="1" applyAlignment="1" applyProtection="1">
      <alignment horizontal="center" vertical="center" wrapText="1"/>
    </xf>
    <xf numFmtId="181" fontId="27" fillId="0" borderId="5" xfId="17" applyNumberFormat="1" applyFont="1" applyFill="1" applyBorder="1" applyAlignment="1">
      <alignment horizontal="center" vertical="center" wrapText="1"/>
    </xf>
    <xf numFmtId="181" fontId="27" fillId="0" borderId="5" xfId="54" applyNumberFormat="1" applyFont="1" applyFill="1" applyBorder="1" applyAlignment="1">
      <alignment horizontal="center" vertical="center" wrapText="1"/>
    </xf>
    <xf numFmtId="0" fontId="27" fillId="0" borderId="5" xfId="6" applyNumberFormat="1" applyFont="1" applyFill="1" applyBorder="1" applyAlignment="1">
      <alignment horizontal="center" vertical="center" wrapText="1"/>
    </xf>
    <xf numFmtId="178" fontId="27" fillId="0" borderId="5" xfId="6" applyNumberFormat="1" applyFont="1" applyFill="1" applyBorder="1" applyAlignment="1">
      <alignment horizontal="center" vertical="center" wrapText="1"/>
    </xf>
    <xf numFmtId="181" fontId="27" fillId="0" borderId="5" xfId="6" applyNumberFormat="1" applyFont="1" applyFill="1" applyBorder="1" applyAlignment="1">
      <alignment horizontal="center" vertical="center" wrapText="1"/>
    </xf>
    <xf numFmtId="0" fontId="27" fillId="0" borderId="5" xfId="48" applyNumberFormat="1" applyFont="1" applyFill="1" applyBorder="1" applyAlignment="1">
      <alignment horizontal="center" vertical="center" wrapText="1"/>
    </xf>
    <xf numFmtId="0" fontId="27" fillId="0" borderId="5" xfId="12" applyFont="1" applyFill="1" applyBorder="1" applyAlignment="1">
      <alignment horizontal="center" vertical="center" wrapText="1"/>
    </xf>
    <xf numFmtId="0" fontId="27" fillId="0" borderId="5" xfId="48" applyFont="1" applyFill="1" applyBorder="1" applyAlignment="1">
      <alignment horizontal="center" vertical="center" wrapText="1"/>
    </xf>
    <xf numFmtId="181" fontId="27" fillId="0" borderId="5" xfId="48" applyNumberFormat="1" applyFont="1" applyFill="1" applyBorder="1" applyAlignment="1" applyProtection="1">
      <alignment horizontal="center" vertical="center" wrapText="1"/>
    </xf>
    <xf numFmtId="181" fontId="27" fillId="0" borderId="5" xfId="48" applyNumberFormat="1" applyFont="1" applyFill="1" applyBorder="1" applyAlignment="1">
      <alignment horizontal="center" vertical="center" wrapText="1"/>
    </xf>
    <xf numFmtId="0" fontId="27" fillId="0" borderId="5" xfId="82" applyFont="1" applyFill="1" applyBorder="1" applyAlignment="1">
      <alignment horizontal="center" vertical="center" wrapText="1"/>
    </xf>
    <xf numFmtId="49" fontId="27" fillId="0" borderId="5" xfId="48" applyNumberFormat="1" applyFont="1" applyFill="1" applyBorder="1" applyAlignment="1" applyProtection="1">
      <alignment horizontal="center" vertical="center" wrapText="1"/>
    </xf>
    <xf numFmtId="49" fontId="27" fillId="0" borderId="5" xfId="21" applyNumberFormat="1" applyFont="1" applyFill="1" applyBorder="1" applyAlignment="1">
      <alignment horizontal="center" vertical="center" wrapText="1"/>
    </xf>
    <xf numFmtId="181" fontId="27" fillId="0" borderId="5" xfId="35" applyNumberFormat="1" applyFont="1" applyFill="1" applyBorder="1" applyAlignment="1">
      <alignment horizontal="center" vertical="center" wrapText="1"/>
    </xf>
    <xf numFmtId="182" fontId="27" fillId="0" borderId="5" xfId="21" applyNumberFormat="1" applyFont="1" applyFill="1" applyBorder="1" applyAlignment="1">
      <alignment horizontal="center" vertical="center" wrapText="1"/>
    </xf>
    <xf numFmtId="0" fontId="27" fillId="0" borderId="5" xfId="48" applyFont="1" applyFill="1" applyBorder="1" applyAlignment="1" applyProtection="1">
      <alignment horizontal="center" vertical="center" wrapText="1"/>
    </xf>
    <xf numFmtId="181" fontId="27" fillId="0" borderId="5" xfId="0" applyNumberFormat="1" applyFont="1" applyFill="1" applyBorder="1" applyAlignment="1" applyProtection="1">
      <alignment horizontal="center" vertical="center" wrapText="1"/>
    </xf>
    <xf numFmtId="0" fontId="27" fillId="0" borderId="5" xfId="0" applyNumberFormat="1" applyFont="1" applyFill="1" applyBorder="1" applyAlignment="1" applyProtection="1">
      <alignment horizontal="center" vertical="center" wrapText="1"/>
    </xf>
    <xf numFmtId="180" fontId="27" fillId="0" borderId="5" xfId="60" applyNumberFormat="1" applyFont="1" applyFill="1" applyBorder="1" applyAlignment="1" applyProtection="1">
      <alignment horizontal="center" vertical="center" wrapText="1"/>
    </xf>
    <xf numFmtId="0" fontId="27" fillId="0" borderId="5" xfId="60" applyFont="1" applyFill="1" applyBorder="1" applyAlignment="1" applyProtection="1">
      <alignment horizontal="center" vertical="center" wrapText="1"/>
    </xf>
    <xf numFmtId="183" fontId="27" fillId="0" borderId="5" xfId="80" applyNumberFormat="1" applyFont="1" applyFill="1" applyBorder="1" applyAlignment="1">
      <alignment horizontal="center" vertical="center" wrapText="1"/>
    </xf>
    <xf numFmtId="181" fontId="27" fillId="0" borderId="5" xfId="52" applyNumberFormat="1" applyFont="1" applyFill="1" applyBorder="1" applyAlignment="1">
      <alignment horizontal="center" vertical="center" wrapText="1" shrinkToFit="1"/>
    </xf>
    <xf numFmtId="181" fontId="27" fillId="0" borderId="5" xfId="60" applyNumberFormat="1" applyFont="1" applyFill="1" applyBorder="1" applyAlignment="1" applyProtection="1">
      <alignment horizontal="center" vertical="center" wrapText="1"/>
    </xf>
    <xf numFmtId="183" fontId="27" fillId="0" borderId="24" xfId="76" applyNumberFormat="1" applyFont="1" applyFill="1" applyBorder="1" applyAlignment="1">
      <alignment horizontal="center" vertical="center" wrapText="1"/>
    </xf>
    <xf numFmtId="0" fontId="27" fillId="0" borderId="5" xfId="48" applyNumberFormat="1" applyFont="1" applyFill="1" applyBorder="1" applyAlignment="1" applyProtection="1">
      <alignment horizontal="center" vertical="center" wrapText="1"/>
    </xf>
    <xf numFmtId="180" fontId="27" fillId="0" borderId="5" xfId="0" applyNumberFormat="1" applyFont="1" applyFill="1" applyBorder="1" applyAlignment="1">
      <alignment horizontal="center" vertical="center" wrapText="1"/>
    </xf>
    <xf numFmtId="180" fontId="27" fillId="0" borderId="5" xfId="63" applyNumberFormat="1" applyFont="1" applyFill="1" applyBorder="1" applyAlignment="1">
      <alignment horizontal="center" vertical="center" wrapText="1"/>
    </xf>
    <xf numFmtId="0" fontId="27" fillId="0" borderId="5" xfId="4" applyFont="1" applyFill="1" applyBorder="1" applyAlignment="1" applyProtection="1">
      <alignment horizontal="center" vertical="center" wrapText="1"/>
    </xf>
    <xf numFmtId="0" fontId="27" fillId="0" borderId="5" xfId="0" applyFont="1" applyFill="1" applyBorder="1" applyAlignment="1" applyProtection="1">
      <alignment horizontal="center" vertical="center" wrapText="1"/>
    </xf>
    <xf numFmtId="180" fontId="27" fillId="0" borderId="5" xfId="0" applyNumberFormat="1" applyFont="1" applyFill="1" applyBorder="1" applyAlignment="1" applyProtection="1">
      <alignment horizontal="center" vertical="center" wrapText="1"/>
    </xf>
    <xf numFmtId="182" fontId="27" fillId="0" borderId="5" xfId="0" applyNumberFormat="1" applyFont="1" applyFill="1" applyBorder="1" applyAlignment="1">
      <alignment horizontal="center" vertical="center" wrapText="1"/>
    </xf>
    <xf numFmtId="183" fontId="27" fillId="0" borderId="5" xfId="0" applyNumberFormat="1" applyFont="1" applyFill="1" applyBorder="1" applyAlignment="1" applyProtection="1">
      <alignment horizontal="center" vertical="center" wrapText="1"/>
    </xf>
    <xf numFmtId="49" fontId="27" fillId="0" borderId="5" xfId="0" applyNumberFormat="1" applyFont="1" applyFill="1" applyBorder="1" applyAlignment="1">
      <alignment horizontal="center" vertical="center" wrapText="1"/>
    </xf>
    <xf numFmtId="182" fontId="27" fillId="0" borderId="33" xfId="63" applyNumberFormat="1" applyFont="1" applyFill="1" applyBorder="1" applyAlignment="1">
      <alignment horizontal="center" vertical="center" wrapText="1"/>
    </xf>
    <xf numFmtId="0" fontId="27" fillId="0" borderId="33" xfId="0" applyFont="1" applyFill="1" applyBorder="1" applyAlignment="1" applyProtection="1">
      <alignment horizontal="center" vertical="center" wrapText="1"/>
    </xf>
    <xf numFmtId="181" fontId="27" fillId="0" borderId="5" xfId="0" applyNumberFormat="1" applyFont="1" applyFill="1" applyBorder="1" applyAlignment="1">
      <alignment horizontal="center" vertical="center" wrapText="1"/>
    </xf>
    <xf numFmtId="0" fontId="35" fillId="0" borderId="5" xfId="0" applyFont="1" applyFill="1" applyBorder="1" applyAlignment="1">
      <alignment horizontal="center" vertical="center" wrapText="1"/>
    </xf>
    <xf numFmtId="183" fontId="35" fillId="0" borderId="5" xfId="63" applyNumberFormat="1" applyFont="1" applyFill="1" applyBorder="1" applyAlignment="1">
      <alignment horizontal="center" vertical="center" wrapText="1"/>
    </xf>
    <xf numFmtId="181" fontId="35" fillId="0" borderId="5" xfId="0" applyNumberFormat="1" applyFont="1" applyFill="1" applyBorder="1" applyAlignment="1">
      <alignment horizontal="center" vertical="center" wrapText="1"/>
    </xf>
    <xf numFmtId="49" fontId="35" fillId="0" borderId="5" xfId="63" applyNumberFormat="1" applyFont="1" applyFill="1" applyBorder="1" applyAlignment="1">
      <alignment horizontal="center" vertical="center" wrapText="1"/>
    </xf>
    <xf numFmtId="183" fontId="27" fillId="0" borderId="5" xfId="60" applyNumberFormat="1" applyFont="1" applyFill="1" applyBorder="1" applyAlignment="1" applyProtection="1">
      <alignment horizontal="center" vertical="center" wrapText="1"/>
    </xf>
    <xf numFmtId="180" fontId="27" fillId="0" borderId="5" xfId="12" applyNumberFormat="1" applyFont="1" applyFill="1" applyBorder="1" applyAlignment="1">
      <alignment horizontal="center" vertical="center" wrapText="1"/>
    </xf>
    <xf numFmtId="0" fontId="27" fillId="0" borderId="5" xfId="12" applyNumberFormat="1" applyFont="1" applyFill="1" applyBorder="1" applyAlignment="1">
      <alignment horizontal="center" vertical="center" wrapText="1"/>
    </xf>
    <xf numFmtId="0" fontId="27" fillId="0" borderId="5" xfId="4" applyNumberFormat="1" applyFont="1" applyFill="1" applyBorder="1" applyAlignment="1">
      <alignment horizontal="center" vertical="center" wrapText="1"/>
    </xf>
    <xf numFmtId="181" fontId="27" fillId="0" borderId="5" xfId="4" applyNumberFormat="1" applyFont="1" applyFill="1" applyBorder="1" applyAlignment="1" applyProtection="1">
      <alignment horizontal="center" vertical="center" wrapText="1"/>
    </xf>
    <xf numFmtId="0" fontId="27" fillId="0" borderId="5" xfId="64" applyNumberFormat="1" applyFont="1" applyFill="1" applyBorder="1" applyAlignment="1">
      <alignment horizontal="center" vertical="center" wrapText="1"/>
    </xf>
    <xf numFmtId="0" fontId="27" fillId="0" borderId="5" xfId="17" applyFont="1" applyFill="1" applyBorder="1" applyAlignment="1">
      <alignment horizontal="center" vertical="center" wrapText="1"/>
    </xf>
    <xf numFmtId="181" fontId="27" fillId="0" borderId="5" xfId="64" applyNumberFormat="1" applyFont="1" applyFill="1" applyBorder="1" applyAlignment="1">
      <alignment horizontal="center" vertical="center" wrapText="1"/>
    </xf>
    <xf numFmtId="182" fontId="27" fillId="0" borderId="5" xfId="0" applyNumberFormat="1" applyFont="1" applyFill="1" applyBorder="1" applyAlignment="1" applyProtection="1">
      <alignment horizontal="center" vertical="center" wrapText="1"/>
    </xf>
    <xf numFmtId="0" fontId="27" fillId="0" borderId="5" xfId="47" applyNumberFormat="1" applyFont="1" applyFill="1" applyBorder="1" applyAlignment="1">
      <alignment horizontal="center" vertical="center" wrapText="1"/>
    </xf>
    <xf numFmtId="0" fontId="27" fillId="0" borderId="5" xfId="54" applyNumberFormat="1" applyFont="1" applyFill="1" applyBorder="1" applyAlignment="1">
      <alignment horizontal="center" vertical="center" wrapText="1"/>
    </xf>
    <xf numFmtId="181" fontId="27" fillId="0" borderId="31" xfId="48" applyNumberFormat="1" applyFont="1" applyFill="1" applyBorder="1" applyAlignment="1" applyProtection="1">
      <alignment horizontal="center" vertical="center" wrapText="1"/>
    </xf>
    <xf numFmtId="0" fontId="27" fillId="0" borderId="5" xfId="72" applyNumberFormat="1" applyFont="1" applyFill="1" applyBorder="1" applyAlignment="1">
      <alignment horizontal="center" vertical="center" wrapText="1"/>
    </xf>
    <xf numFmtId="49" fontId="27" fillId="0" borderId="5" xfId="12" applyNumberFormat="1" applyFont="1" applyFill="1" applyBorder="1" applyAlignment="1">
      <alignment horizontal="center" vertical="center" wrapText="1"/>
    </xf>
    <xf numFmtId="0" fontId="27" fillId="0" borderId="5" xfId="12" applyFont="1" applyFill="1" applyBorder="1" applyAlignment="1" applyProtection="1">
      <alignment horizontal="center" vertical="center" wrapText="1"/>
    </xf>
    <xf numFmtId="181" fontId="27" fillId="0" borderId="5" xfId="29" applyNumberFormat="1" applyFont="1" applyFill="1" applyBorder="1" applyAlignment="1">
      <alignment horizontal="center" vertical="center" wrapText="1"/>
    </xf>
    <xf numFmtId="181" fontId="27" fillId="0" borderId="5" xfId="12" applyNumberFormat="1" applyFont="1" applyFill="1" applyBorder="1" applyAlignment="1" applyProtection="1">
      <alignment horizontal="center" vertical="center" wrapText="1"/>
    </xf>
    <xf numFmtId="0" fontId="27" fillId="0" borderId="5" xfId="11" applyNumberFormat="1" applyFont="1" applyFill="1" applyBorder="1" applyAlignment="1">
      <alignment horizontal="center" vertical="center" wrapText="1"/>
    </xf>
    <xf numFmtId="181" fontId="27" fillId="0" borderId="5" xfId="11" applyNumberFormat="1" applyFont="1" applyFill="1" applyBorder="1" applyAlignment="1" applyProtection="1">
      <alignment horizontal="center" vertical="center" wrapText="1"/>
    </xf>
    <xf numFmtId="0" fontId="27" fillId="0" borderId="5" xfId="47" applyNumberFormat="1" applyFont="1" applyFill="1" applyBorder="1" applyAlignment="1" applyProtection="1">
      <alignment horizontal="center" vertical="center" wrapText="1"/>
    </xf>
    <xf numFmtId="0" fontId="27" fillId="0" borderId="5" xfId="79" applyFont="1" applyFill="1" applyBorder="1" applyAlignment="1">
      <alignment horizontal="center" vertical="center" wrapText="1"/>
    </xf>
    <xf numFmtId="182" fontId="27" fillId="0" borderId="5" xfId="79" applyNumberFormat="1" applyFont="1" applyFill="1" applyBorder="1" applyAlignment="1">
      <alignment horizontal="center" vertical="center" wrapText="1"/>
    </xf>
    <xf numFmtId="181" fontId="27" fillId="0" borderId="5" xfId="47" applyNumberFormat="1" applyFont="1" applyFill="1" applyBorder="1" applyAlignment="1">
      <alignment horizontal="center" vertical="center" wrapText="1"/>
    </xf>
    <xf numFmtId="181" fontId="27" fillId="0" borderId="5" xfId="79" applyNumberFormat="1" applyFont="1" applyFill="1" applyBorder="1" applyAlignment="1">
      <alignment horizontal="center" vertical="center" wrapText="1"/>
    </xf>
    <xf numFmtId="0" fontId="27" fillId="0" borderId="5" xfId="47" applyFont="1" applyFill="1" applyBorder="1" applyAlignment="1">
      <alignment horizontal="center" vertical="center" wrapText="1"/>
    </xf>
    <xf numFmtId="0" fontId="27" fillId="0" borderId="5" xfId="73" applyFont="1" applyFill="1" applyBorder="1" applyAlignment="1" applyProtection="1">
      <alignment horizontal="center" vertical="center" wrapText="1"/>
    </xf>
    <xf numFmtId="181" fontId="27" fillId="0" borderId="5" xfId="47" applyNumberFormat="1" applyFont="1" applyFill="1" applyBorder="1" applyAlignment="1" applyProtection="1">
      <alignment horizontal="center" vertical="center" wrapText="1"/>
    </xf>
    <xf numFmtId="49" fontId="27" fillId="0" borderId="5" xfId="79" applyNumberFormat="1" applyFont="1" applyFill="1" applyBorder="1" applyAlignment="1">
      <alignment horizontal="center" vertical="center" wrapText="1"/>
    </xf>
    <xf numFmtId="0" fontId="27" fillId="0" borderId="5" xfId="79" applyNumberFormat="1" applyFont="1" applyFill="1" applyBorder="1" applyAlignment="1">
      <alignment horizontal="center" vertical="center" wrapText="1"/>
    </xf>
    <xf numFmtId="0" fontId="27" fillId="4" borderId="5" xfId="47" applyNumberFormat="1" applyFont="1" applyFill="1" applyBorder="1" applyAlignment="1" applyProtection="1">
      <alignment horizontal="center" vertical="center" wrapText="1"/>
    </xf>
    <xf numFmtId="0" fontId="27" fillId="0" borderId="5" xfId="47" applyFont="1" applyFill="1" applyBorder="1" applyAlignment="1" applyProtection="1">
      <alignment horizontal="center" vertical="center" wrapText="1"/>
    </xf>
    <xf numFmtId="180" fontId="27" fillId="0" borderId="5" xfId="80" applyNumberFormat="1" applyFont="1" applyFill="1" applyBorder="1" applyAlignment="1">
      <alignment horizontal="center" vertical="center" wrapText="1"/>
    </xf>
    <xf numFmtId="181" fontId="27" fillId="0" borderId="5" xfId="60" applyNumberFormat="1" applyFont="1" applyFill="1" applyBorder="1" applyAlignment="1">
      <alignment horizontal="center" vertical="center" wrapText="1"/>
    </xf>
    <xf numFmtId="182" fontId="27" fillId="0" borderId="5" xfId="80" applyNumberFormat="1" applyFont="1" applyFill="1" applyBorder="1" applyAlignment="1">
      <alignment horizontal="center" vertical="center" wrapText="1"/>
    </xf>
    <xf numFmtId="181" fontId="27" fillId="0" borderId="5" xfId="52" applyNumberFormat="1" applyFont="1" applyFill="1" applyBorder="1" applyAlignment="1">
      <alignment horizontal="center" vertical="center" wrapText="1"/>
    </xf>
    <xf numFmtId="49" fontId="27" fillId="0" borderId="5" xfId="80" applyNumberFormat="1" applyFont="1" applyFill="1" applyBorder="1" applyAlignment="1">
      <alignment horizontal="center" vertical="center" wrapText="1"/>
    </xf>
    <xf numFmtId="182" fontId="27" fillId="0" borderId="5" xfId="52" applyNumberFormat="1" applyFont="1" applyFill="1" applyBorder="1" applyAlignment="1">
      <alignment horizontal="center" vertical="center" wrapText="1" shrinkToFit="1"/>
    </xf>
    <xf numFmtId="0" fontId="27" fillId="0" borderId="5" xfId="60" applyFont="1" applyFill="1" applyBorder="1" applyAlignment="1">
      <alignment horizontal="center" vertical="center" wrapText="1"/>
    </xf>
    <xf numFmtId="0" fontId="27" fillId="0" borderId="5" xfId="35" applyFont="1" applyFill="1" applyBorder="1" applyAlignment="1">
      <alignment horizontal="center" vertical="center" wrapText="1"/>
    </xf>
    <xf numFmtId="183" fontId="27" fillId="0" borderId="5" xfId="35" applyNumberFormat="1" applyFont="1" applyFill="1" applyBorder="1" applyAlignment="1">
      <alignment horizontal="center" vertical="center" wrapText="1"/>
    </xf>
    <xf numFmtId="49" fontId="27" fillId="0" borderId="5" xfId="35" applyNumberFormat="1" applyFont="1" applyFill="1" applyBorder="1" applyAlignment="1">
      <alignment horizontal="center" vertical="center" wrapText="1"/>
    </xf>
    <xf numFmtId="0" fontId="27" fillId="0" borderId="33" xfId="0" applyFont="1" applyFill="1" applyBorder="1" applyAlignment="1">
      <alignment horizontal="center" vertical="center" wrapText="1"/>
    </xf>
    <xf numFmtId="49" fontId="27" fillId="0" borderId="31" xfId="0" applyNumberFormat="1" applyFont="1" applyFill="1" applyBorder="1" applyAlignment="1">
      <alignment horizontal="center" vertical="center" wrapText="1"/>
    </xf>
    <xf numFmtId="49" fontId="27" fillId="0" borderId="31" xfId="63" applyNumberFormat="1" applyFont="1" applyFill="1" applyBorder="1" applyAlignment="1">
      <alignment horizontal="center" vertical="center" wrapText="1"/>
    </xf>
    <xf numFmtId="183" fontId="27" fillId="0" borderId="31" xfId="63" applyNumberFormat="1" applyFont="1" applyFill="1" applyBorder="1" applyAlignment="1">
      <alignment horizontal="center" vertical="center" wrapText="1"/>
    </xf>
    <xf numFmtId="184" fontId="27" fillId="0" borderId="5" xfId="0" applyNumberFormat="1" applyFont="1" applyFill="1" applyBorder="1" applyAlignment="1">
      <alignment horizontal="center" vertical="center" wrapText="1"/>
    </xf>
    <xf numFmtId="184" fontId="27" fillId="0" borderId="31" xfId="63" applyNumberFormat="1" applyFont="1" applyFill="1" applyBorder="1" applyAlignment="1">
      <alignment horizontal="center" vertical="center" wrapText="1"/>
    </xf>
    <xf numFmtId="182" fontId="27" fillId="0" borderId="31" xfId="63" applyNumberFormat="1" applyFont="1" applyFill="1" applyBorder="1" applyAlignment="1">
      <alignment horizontal="center" vertical="center" wrapText="1"/>
    </xf>
    <xf numFmtId="0" fontId="27" fillId="0" borderId="31" xfId="0" applyFont="1" applyFill="1" applyBorder="1" applyAlignment="1" applyProtection="1">
      <alignment horizontal="center" vertical="center" wrapText="1"/>
    </xf>
    <xf numFmtId="181" fontId="27" fillId="0" borderId="31" xfId="0" applyNumberFormat="1" applyFont="1" applyFill="1" applyBorder="1" applyAlignment="1">
      <alignment horizontal="center" vertical="center" wrapText="1"/>
    </xf>
    <xf numFmtId="181" fontId="27" fillId="0" borderId="31" xfId="63" applyNumberFormat="1" applyFont="1" applyFill="1" applyBorder="1" applyAlignment="1">
      <alignment horizontal="center" vertical="center" wrapText="1"/>
    </xf>
    <xf numFmtId="0" fontId="27" fillId="0" borderId="31" xfId="0" applyFont="1" applyFill="1" applyBorder="1" applyAlignment="1">
      <alignment horizontal="center" vertical="center" wrapText="1"/>
    </xf>
    <xf numFmtId="0" fontId="27" fillId="0" borderId="5" xfId="2" applyFont="1" applyFill="1" applyBorder="1" applyAlignment="1">
      <alignment horizontal="center" vertical="center" wrapText="1"/>
    </xf>
    <xf numFmtId="183" fontId="27" fillId="0" borderId="5" xfId="0" applyNumberFormat="1" applyFont="1" applyFill="1" applyBorder="1" applyAlignment="1">
      <alignment horizontal="center" vertical="center" wrapText="1"/>
    </xf>
    <xf numFmtId="0" fontId="27" fillId="0" borderId="31" xfId="27" applyFont="1" applyFill="1" applyBorder="1" applyAlignment="1">
      <alignment horizontal="center" vertical="center" wrapText="1"/>
    </xf>
    <xf numFmtId="183" fontId="27" fillId="0" borderId="5" xfId="79" applyNumberFormat="1" applyFont="1" applyFill="1" applyBorder="1" applyAlignment="1">
      <alignment horizontal="center" vertical="center" wrapText="1"/>
    </xf>
    <xf numFmtId="0" fontId="27" fillId="0" borderId="5" xfId="27" applyNumberFormat="1" applyFont="1" applyFill="1" applyBorder="1" applyAlignment="1">
      <alignment horizontal="center" vertical="center" wrapText="1"/>
    </xf>
    <xf numFmtId="0" fontId="27" fillId="0" borderId="5" xfId="34" applyFont="1" applyFill="1" applyBorder="1" applyAlignment="1">
      <alignment horizontal="center" vertical="center" wrapText="1"/>
    </xf>
    <xf numFmtId="182" fontId="27" fillId="0" borderId="5" xfId="34" applyNumberFormat="1" applyFont="1" applyFill="1" applyBorder="1" applyAlignment="1">
      <alignment horizontal="center" vertical="center" wrapText="1"/>
    </xf>
    <xf numFmtId="183" fontId="27" fillId="0" borderId="5" xfId="34" applyNumberFormat="1" applyFont="1" applyFill="1" applyBorder="1" applyAlignment="1">
      <alignment horizontal="center" vertical="center" wrapText="1"/>
    </xf>
    <xf numFmtId="181" fontId="27" fillId="0" borderId="5" xfId="34" applyNumberFormat="1" applyFont="1" applyFill="1" applyBorder="1" applyAlignment="1">
      <alignment horizontal="center" vertical="center" wrapText="1"/>
    </xf>
    <xf numFmtId="0" fontId="27" fillId="0" borderId="5" xfId="27" applyFont="1" applyFill="1" applyBorder="1" applyAlignment="1">
      <alignment horizontal="center" vertical="center" wrapText="1"/>
    </xf>
    <xf numFmtId="181" fontId="27" fillId="0" borderId="5" xfId="27" applyNumberFormat="1" applyFont="1" applyFill="1" applyBorder="1" applyAlignment="1">
      <alignment horizontal="center" vertical="center" wrapText="1"/>
    </xf>
    <xf numFmtId="0" fontId="27" fillId="5" borderId="5" xfId="0" applyNumberFormat="1" applyFont="1" applyFill="1" applyBorder="1" applyAlignment="1">
      <alignment horizontal="center" vertical="center" wrapText="1"/>
    </xf>
    <xf numFmtId="0" fontId="27" fillId="5" borderId="5" xfId="63" applyFont="1" applyFill="1" applyBorder="1" applyAlignment="1">
      <alignment horizontal="center" vertical="center" wrapText="1"/>
    </xf>
    <xf numFmtId="182" fontId="27" fillId="5" borderId="5" xfId="63" applyNumberFormat="1" applyFont="1" applyFill="1" applyBorder="1" applyAlignment="1">
      <alignment horizontal="center" vertical="center" wrapText="1"/>
    </xf>
    <xf numFmtId="183" fontId="27" fillId="0" borderId="5" xfId="6" applyNumberFormat="1" applyFont="1" applyFill="1" applyBorder="1" applyAlignment="1">
      <alignment horizontal="center" vertical="center" wrapText="1"/>
    </xf>
    <xf numFmtId="0" fontId="27" fillId="0" borderId="31" xfId="0" applyNumberFormat="1" applyFont="1" applyFill="1" applyBorder="1" applyAlignment="1">
      <alignment horizontal="center" vertical="center" wrapText="1"/>
    </xf>
    <xf numFmtId="0" fontId="27" fillId="0" borderId="31" xfId="63" applyFont="1" applyFill="1" applyBorder="1" applyAlignment="1">
      <alignment horizontal="center" vertical="center" wrapText="1"/>
    </xf>
    <xf numFmtId="181" fontId="27" fillId="0" borderId="33" xfId="63" applyNumberFormat="1" applyFont="1" applyFill="1" applyBorder="1" applyAlignment="1">
      <alignment horizontal="center" vertical="center" wrapText="1"/>
    </xf>
    <xf numFmtId="181" fontId="27" fillId="0" borderId="5" xfId="22" applyNumberFormat="1" applyFont="1" applyFill="1" applyBorder="1" applyAlignment="1">
      <alignment horizontal="center" vertical="center" wrapText="1"/>
    </xf>
    <xf numFmtId="49" fontId="27" fillId="0" borderId="5" xfId="22" applyNumberFormat="1" applyFont="1" applyFill="1" applyBorder="1" applyAlignment="1">
      <alignment horizontal="center" vertical="center" wrapText="1"/>
    </xf>
    <xf numFmtId="181" fontId="27" fillId="0" borderId="5" xfId="73" applyNumberFormat="1" applyFont="1" applyFill="1" applyBorder="1" applyAlignment="1" applyProtection="1">
      <alignment horizontal="center" vertical="center" wrapText="1"/>
    </xf>
    <xf numFmtId="49" fontId="27" fillId="0" borderId="5" xfId="46" applyNumberFormat="1" applyFont="1" applyFill="1" applyBorder="1" applyAlignment="1">
      <alignment horizontal="center" vertical="center" wrapText="1"/>
    </xf>
    <xf numFmtId="0" fontId="27" fillId="0" borderId="5" xfId="30" applyFont="1" applyFill="1" applyBorder="1" applyAlignment="1">
      <alignment horizontal="center" vertical="center" wrapText="1"/>
    </xf>
    <xf numFmtId="183" fontId="27" fillId="0" borderId="5" xfId="46" applyNumberFormat="1" applyFont="1" applyFill="1" applyBorder="1" applyAlignment="1">
      <alignment horizontal="center" vertical="center" wrapText="1"/>
    </xf>
    <xf numFmtId="183" fontId="27" fillId="0" borderId="5" xfId="77" applyNumberFormat="1" applyFont="1" applyFill="1" applyBorder="1" applyAlignment="1">
      <alignment horizontal="center" vertical="center" wrapText="1"/>
    </xf>
    <xf numFmtId="181" fontId="27" fillId="0" borderId="5" xfId="70" applyNumberFormat="1" applyFont="1" applyFill="1" applyBorder="1" applyAlignment="1">
      <alignment horizontal="center" vertical="center" wrapText="1"/>
    </xf>
    <xf numFmtId="0" fontId="27" fillId="0" borderId="5" xfId="70" applyFont="1" applyFill="1" applyBorder="1" applyAlignment="1">
      <alignment horizontal="center" vertical="center" wrapText="1"/>
    </xf>
    <xf numFmtId="0" fontId="27" fillId="0" borderId="5" xfId="0" applyFont="1" applyFill="1" applyBorder="1" applyAlignment="1">
      <alignment vertical="center" wrapText="1"/>
    </xf>
    <xf numFmtId="181" fontId="27" fillId="0" borderId="5" xfId="27" applyNumberFormat="1" applyFont="1" applyFill="1" applyBorder="1" applyAlignment="1" applyProtection="1">
      <alignment horizontal="center" vertical="center" wrapText="1"/>
    </xf>
    <xf numFmtId="0" fontId="27" fillId="0" borderId="5" xfId="27" applyFont="1" applyFill="1" applyBorder="1" applyAlignment="1" applyProtection="1">
      <alignment horizontal="center" vertical="center" wrapText="1"/>
    </xf>
    <xf numFmtId="0" fontId="27" fillId="0" borderId="5" xfId="41" applyNumberFormat="1" applyFont="1" applyFill="1" applyBorder="1" applyAlignment="1">
      <alignment horizontal="center" vertical="center" wrapText="1"/>
    </xf>
    <xf numFmtId="182" fontId="27" fillId="0" borderId="5" xfId="35" applyNumberFormat="1" applyFont="1" applyFill="1" applyBorder="1" applyAlignment="1">
      <alignment horizontal="center" vertical="center" wrapText="1"/>
    </xf>
    <xf numFmtId="0" fontId="27" fillId="0" borderId="5" xfId="41" applyFont="1" applyFill="1" applyBorder="1" applyAlignment="1" applyProtection="1">
      <alignment horizontal="center" vertical="center" wrapText="1"/>
    </xf>
    <xf numFmtId="0" fontId="27" fillId="0" borderId="31" xfId="41" applyFont="1" applyFill="1" applyBorder="1" applyAlignment="1" applyProtection="1">
      <alignment horizontal="center" vertical="center" wrapText="1"/>
    </xf>
    <xf numFmtId="181" fontId="27" fillId="0" borderId="31" xfId="27" applyNumberFormat="1" applyFont="1" applyFill="1" applyBorder="1" applyAlignment="1" applyProtection="1">
      <alignment horizontal="center" vertical="center" wrapText="1"/>
    </xf>
    <xf numFmtId="181" fontId="27" fillId="0" borderId="5" xfId="41" applyNumberFormat="1" applyFont="1" applyFill="1" applyBorder="1" applyAlignment="1" applyProtection="1">
      <alignment horizontal="center" vertical="center" wrapText="1"/>
    </xf>
    <xf numFmtId="49" fontId="27" fillId="0" borderId="33" xfId="63" applyNumberFormat="1" applyFont="1" applyFill="1" applyBorder="1" applyAlignment="1">
      <alignment horizontal="center" vertical="center" wrapText="1"/>
    </xf>
    <xf numFmtId="181" fontId="27" fillId="0" borderId="33" xfId="63" applyNumberFormat="1" applyFont="1" applyFill="1" applyBorder="1" applyAlignment="1">
      <alignment horizontal="center" vertical="center" wrapText="1" shrinkToFit="1"/>
    </xf>
    <xf numFmtId="180" fontId="27" fillId="0" borderId="5" xfId="4" applyNumberFormat="1" applyFont="1" applyFill="1" applyBorder="1" applyAlignment="1" applyProtection="1">
      <alignment horizontal="center" vertical="center" wrapText="1"/>
    </xf>
    <xf numFmtId="180" fontId="27" fillId="0" borderId="5" xfId="0" applyNumberFormat="1" applyFont="1" applyFill="1" applyBorder="1" applyAlignment="1" applyProtection="1">
      <alignment horizontal="center" vertical="center" wrapText="1" shrinkToFit="1"/>
    </xf>
    <xf numFmtId="183" fontId="27" fillId="0" borderId="5" xfId="70" applyNumberFormat="1" applyFont="1" applyFill="1" applyBorder="1" applyAlignment="1">
      <alignment horizontal="center" vertical="center" wrapText="1"/>
    </xf>
    <xf numFmtId="49" fontId="27" fillId="0" borderId="5" xfId="34" applyNumberFormat="1" applyFont="1" applyFill="1" applyBorder="1" applyAlignment="1">
      <alignment horizontal="center" vertical="center" wrapText="1"/>
    </xf>
    <xf numFmtId="0" fontId="38" fillId="3" borderId="5" xfId="0" applyNumberFormat="1" applyFont="1" applyFill="1" applyBorder="1" applyAlignment="1" applyProtection="1">
      <alignment horizontal="center" vertical="center" wrapText="1"/>
    </xf>
    <xf numFmtId="0" fontId="38" fillId="3" borderId="5" xfId="63" applyFont="1" applyFill="1" applyBorder="1" applyAlignment="1">
      <alignment horizontal="center" vertical="center" wrapText="1"/>
    </xf>
    <xf numFmtId="49" fontId="38" fillId="3" borderId="5" xfId="63" applyNumberFormat="1" applyFont="1" applyFill="1" applyBorder="1" applyAlignment="1">
      <alignment horizontal="center" vertical="center" wrapText="1"/>
    </xf>
    <xf numFmtId="183" fontId="38" fillId="3" borderId="5" xfId="0" applyNumberFormat="1" applyFont="1" applyFill="1" applyBorder="1" applyAlignment="1" applyProtection="1">
      <alignment horizontal="center" vertical="center" wrapText="1"/>
    </xf>
    <xf numFmtId="183" fontId="38" fillId="3" borderId="5" xfId="63" applyNumberFormat="1" applyFont="1" applyFill="1" applyBorder="1" applyAlignment="1">
      <alignment horizontal="center" vertical="center" wrapText="1"/>
    </xf>
    <xf numFmtId="181" fontId="15" fillId="3" borderId="5" xfId="63" applyNumberFormat="1" applyFont="1" applyFill="1" applyBorder="1" applyAlignment="1">
      <alignment horizontal="center" vertical="center" wrapText="1" shrinkToFit="1"/>
    </xf>
    <xf numFmtId="181" fontId="15" fillId="3" borderId="5" xfId="63" applyNumberFormat="1" applyFont="1" applyFill="1" applyBorder="1" applyAlignment="1">
      <alignment horizontal="center" vertical="center" wrapText="1"/>
    </xf>
    <xf numFmtId="182" fontId="15" fillId="3" borderId="5" xfId="63" applyNumberFormat="1" applyFont="1" applyFill="1" applyBorder="1" applyAlignment="1">
      <alignment horizontal="center" vertical="center" wrapText="1"/>
    </xf>
    <xf numFmtId="49" fontId="15" fillId="3" borderId="5" xfId="63" applyNumberFormat="1" applyFont="1" applyFill="1" applyBorder="1" applyAlignment="1">
      <alignment horizontal="center" vertical="center" wrapText="1"/>
    </xf>
    <xf numFmtId="0" fontId="15" fillId="3" borderId="5" xfId="0" applyFont="1" applyFill="1" applyBorder="1" applyAlignment="1" applyProtection="1">
      <alignment horizontal="center" vertical="center" wrapText="1"/>
    </xf>
    <xf numFmtId="0" fontId="27" fillId="3" borderId="5" xfId="63" applyNumberFormat="1" applyFont="1" applyFill="1" applyBorder="1" applyAlignment="1">
      <alignment horizontal="center" vertical="center" wrapText="1"/>
    </xf>
    <xf numFmtId="49" fontId="27" fillId="0" borderId="5" xfId="76" applyNumberFormat="1" applyFont="1" applyFill="1" applyBorder="1" applyAlignment="1">
      <alignment horizontal="center" vertical="center" wrapText="1"/>
    </xf>
    <xf numFmtId="180" fontId="27" fillId="5" borderId="5" xfId="0" applyNumberFormat="1" applyFont="1" applyFill="1" applyBorder="1" applyAlignment="1" applyProtection="1">
      <alignment horizontal="center" vertical="center" wrapText="1"/>
    </xf>
    <xf numFmtId="49" fontId="27" fillId="0" borderId="5" xfId="56" applyNumberFormat="1" applyFont="1" applyFill="1" applyBorder="1" applyAlignment="1" applyProtection="1">
      <alignment horizontal="center" vertical="center" wrapText="1"/>
    </xf>
    <xf numFmtId="0" fontId="27" fillId="0" borderId="5" xfId="50" applyFont="1" applyFill="1" applyBorder="1" applyAlignment="1">
      <alignment horizontal="center" vertical="center" wrapText="1"/>
    </xf>
    <xf numFmtId="0" fontId="27" fillId="0" borderId="5" xfId="50" applyFont="1" applyFill="1" applyBorder="1" applyAlignment="1" applyProtection="1">
      <alignment horizontal="center" vertical="center" wrapText="1"/>
    </xf>
    <xf numFmtId="0" fontId="27" fillId="0" borderId="5" xfId="19" applyNumberFormat="1" applyFont="1" applyFill="1" applyBorder="1" applyAlignment="1">
      <alignment horizontal="center" vertical="center" wrapText="1"/>
    </xf>
    <xf numFmtId="0" fontId="27" fillId="0" borderId="5" xfId="19" applyFont="1" applyFill="1" applyBorder="1" applyAlignment="1">
      <alignment horizontal="center" vertical="center" wrapText="1"/>
    </xf>
    <xf numFmtId="181" fontId="27" fillId="0" borderId="5" xfId="19" applyNumberFormat="1" applyFont="1" applyFill="1" applyBorder="1" applyAlignment="1">
      <alignment horizontal="center" vertical="center" wrapText="1"/>
    </xf>
    <xf numFmtId="180" fontId="27" fillId="0" borderId="5" xfId="50" applyNumberFormat="1" applyFont="1" applyFill="1" applyBorder="1" applyAlignment="1">
      <alignment horizontal="center" vertical="center" wrapText="1"/>
    </xf>
    <xf numFmtId="49" fontId="27" fillId="0" borderId="5" xfId="4" applyNumberFormat="1" applyFont="1" applyFill="1" applyBorder="1" applyAlignment="1">
      <alignment horizontal="center" vertical="center" wrapText="1"/>
    </xf>
    <xf numFmtId="0" fontId="27" fillId="0" borderId="5" xfId="4" applyFont="1" applyFill="1" applyBorder="1" applyAlignment="1">
      <alignment horizontal="center" vertical="center" wrapText="1"/>
    </xf>
    <xf numFmtId="181" fontId="27" fillId="0" borderId="33" xfId="0" applyNumberFormat="1" applyFont="1" applyFill="1" applyBorder="1" applyAlignment="1" applyProtection="1">
      <alignment horizontal="center" vertical="center" wrapText="1"/>
    </xf>
    <xf numFmtId="180" fontId="27" fillId="0" borderId="5" xfId="2" applyNumberFormat="1" applyFont="1" applyFill="1" applyBorder="1" applyAlignment="1">
      <alignment horizontal="center" vertical="center" wrapText="1"/>
    </xf>
    <xf numFmtId="183" fontId="27" fillId="0" borderId="5" xfId="2" applyNumberFormat="1" applyFont="1" applyFill="1" applyBorder="1" applyAlignment="1">
      <alignment horizontal="center" vertical="center" wrapText="1"/>
    </xf>
    <xf numFmtId="0" fontId="27" fillId="0" borderId="5" xfId="0" applyFont="1" applyFill="1" applyBorder="1" applyAlignment="1" applyProtection="1">
      <alignment horizontal="left" vertical="center" wrapText="1"/>
    </xf>
    <xf numFmtId="0" fontId="27" fillId="5" borderId="5" xfId="0" applyNumberFormat="1" applyFont="1" applyFill="1" applyBorder="1" applyAlignment="1" applyProtection="1">
      <alignment horizontal="center" vertical="center" wrapText="1"/>
    </xf>
    <xf numFmtId="0" fontId="27" fillId="5" borderId="5" xfId="0" applyFont="1" applyFill="1" applyBorder="1" applyAlignment="1" applyProtection="1">
      <alignment horizontal="center" vertical="center" wrapText="1"/>
    </xf>
    <xf numFmtId="0" fontId="27" fillId="0" borderId="5" xfId="78" applyNumberFormat="1" applyFont="1" applyFill="1" applyBorder="1" applyAlignment="1" applyProtection="1">
      <alignment horizontal="center" vertical="center" wrapText="1"/>
    </xf>
    <xf numFmtId="0" fontId="35" fillId="0" borderId="5" xfId="0" applyNumberFormat="1" applyFont="1" applyFill="1" applyBorder="1" applyAlignment="1">
      <alignment horizontal="center" vertical="center" wrapText="1"/>
    </xf>
    <xf numFmtId="0" fontId="35" fillId="0" borderId="5" xfId="63" applyFont="1" applyFill="1" applyBorder="1" applyAlignment="1">
      <alignment horizontal="center" vertical="center" wrapText="1"/>
    </xf>
    <xf numFmtId="182" fontId="35" fillId="0" borderId="5" xfId="63" applyNumberFormat="1" applyFont="1" applyFill="1" applyBorder="1" applyAlignment="1">
      <alignment horizontal="center" vertical="center" wrapText="1"/>
    </xf>
    <xf numFmtId="0" fontId="38" fillId="3" borderId="5"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wrapText="1"/>
    </xf>
    <xf numFmtId="0" fontId="27" fillId="0" borderId="2" xfId="0" applyNumberFormat="1" applyFont="1" applyFill="1" applyBorder="1" applyAlignment="1" applyProtection="1">
      <alignment horizontal="center" vertical="center" wrapText="1"/>
    </xf>
    <xf numFmtId="183" fontId="27" fillId="0" borderId="2" xfId="0" applyNumberFormat="1" applyFont="1" applyFill="1" applyBorder="1" applyAlignment="1" applyProtection="1">
      <alignment horizontal="center" vertical="center" wrapText="1"/>
    </xf>
    <xf numFmtId="49" fontId="27" fillId="0" borderId="5" xfId="13" applyNumberFormat="1" applyFont="1" applyFill="1" applyBorder="1" applyAlignment="1">
      <alignment horizontal="center" vertical="center" wrapText="1"/>
    </xf>
    <xf numFmtId="183" fontId="27" fillId="0" borderId="5" xfId="4" applyNumberFormat="1" applyFont="1" applyFill="1" applyBorder="1" applyAlignment="1" applyProtection="1">
      <alignment horizontal="center" vertical="center" wrapText="1"/>
    </xf>
    <xf numFmtId="180" fontId="27" fillId="0" borderId="5" xfId="52" applyNumberFormat="1" applyFont="1" applyFill="1" applyBorder="1" applyAlignment="1">
      <alignment horizontal="center" vertical="center" wrapText="1"/>
    </xf>
    <xf numFmtId="183" fontId="27" fillId="0" borderId="5" xfId="52" applyNumberFormat="1" applyFont="1" applyFill="1" applyBorder="1" applyAlignment="1">
      <alignment horizontal="center" vertical="center" wrapText="1"/>
    </xf>
    <xf numFmtId="184" fontId="27" fillId="0" borderId="5" xfId="0" applyNumberFormat="1" applyFont="1" applyFill="1" applyBorder="1" applyAlignment="1" applyProtection="1">
      <alignment horizontal="center" vertical="center" wrapText="1"/>
    </xf>
    <xf numFmtId="0" fontId="27" fillId="0" borderId="5" xfId="85" applyNumberFormat="1" applyFont="1" applyFill="1" applyBorder="1" applyAlignment="1">
      <alignment horizontal="center" vertical="center" wrapText="1"/>
    </xf>
    <xf numFmtId="0" fontId="27" fillId="0" borderId="5" xfId="26" applyNumberFormat="1" applyFont="1" applyFill="1" applyBorder="1" applyAlignment="1">
      <alignment horizontal="center" vertical="center" wrapText="1"/>
    </xf>
    <xf numFmtId="0" fontId="27" fillId="0" borderId="5" xfId="21" applyFont="1" applyFill="1" applyBorder="1" applyAlignment="1">
      <alignment horizontal="center" vertical="center" wrapText="1"/>
    </xf>
    <xf numFmtId="183" fontId="27" fillId="0" borderId="5" xfId="21" applyNumberFormat="1" applyFont="1" applyFill="1" applyBorder="1" applyAlignment="1">
      <alignment horizontal="center" vertical="center" wrapText="1"/>
    </xf>
    <xf numFmtId="181" fontId="27" fillId="0" borderId="5" xfId="21" applyNumberFormat="1" applyFont="1" applyFill="1" applyBorder="1" applyAlignment="1">
      <alignment horizontal="center" vertical="center" wrapText="1"/>
    </xf>
    <xf numFmtId="183" fontId="27" fillId="0" borderId="5" xfId="27" applyNumberFormat="1" applyFont="1" applyFill="1" applyBorder="1" applyAlignment="1">
      <alignment horizontal="center" vertical="center" wrapText="1"/>
    </xf>
    <xf numFmtId="0" fontId="39" fillId="0" borderId="0" xfId="0" applyFont="1" applyFill="1" applyAlignment="1">
      <alignment horizontal="center" vertical="center" wrapText="1"/>
    </xf>
    <xf numFmtId="0" fontId="40" fillId="0" borderId="0" xfId="0" applyFont="1" applyFill="1" applyAlignment="1">
      <alignment horizontal="center" vertical="center" wrapText="1"/>
    </xf>
    <xf numFmtId="0" fontId="41" fillId="0" borderId="0" xfId="0" applyFont="1" applyFill="1" applyBorder="1" applyAlignment="1" applyProtection="1">
      <alignment horizontal="center" vertical="center" wrapText="1"/>
    </xf>
    <xf numFmtId="0" fontId="42" fillId="0" borderId="0" xfId="0" applyFont="1" applyFill="1" applyAlignment="1">
      <alignment vertical="center"/>
    </xf>
    <xf numFmtId="0" fontId="42" fillId="0" borderId="0" xfId="0" applyFont="1" applyFill="1" applyAlignment="1"/>
    <xf numFmtId="0" fontId="1" fillId="0" borderId="0" xfId="0" applyFont="1" applyFill="1" applyAlignment="1">
      <alignment vertical="center"/>
    </xf>
    <xf numFmtId="0" fontId="43" fillId="0" borderId="0" xfId="0" applyFont="1" applyFill="1" applyAlignment="1">
      <alignment horizontal="center" vertical="center"/>
    </xf>
    <xf numFmtId="0" fontId="26" fillId="0" borderId="0" xfId="0" applyFont="1" applyFill="1" applyAlignment="1">
      <alignment horizontal="center" vertical="center"/>
    </xf>
    <xf numFmtId="0" fontId="1"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vertical="center"/>
    </xf>
    <xf numFmtId="0" fontId="44" fillId="0" borderId="0" xfId="0" applyFont="1" applyFill="1" applyAlignment="1">
      <alignment vertical="center"/>
    </xf>
    <xf numFmtId="0" fontId="16" fillId="0" borderId="0" xfId="0" applyFont="1" applyFill="1" applyAlignment="1">
      <alignment horizontal="center" vertical="center"/>
    </xf>
    <xf numFmtId="0" fontId="15" fillId="0" borderId="0" xfId="0" applyFont="1" applyFill="1" applyAlignment="1">
      <alignment vertical="center"/>
    </xf>
    <xf numFmtId="0" fontId="42" fillId="0" borderId="0" xfId="0" applyFont="1" applyFill="1" applyAlignment="1">
      <alignment horizontal="left" vertical="center"/>
    </xf>
    <xf numFmtId="0" fontId="42" fillId="0" borderId="0" xfId="0" applyFont="1" applyFill="1" applyAlignment="1">
      <alignment horizontal="center" vertical="center"/>
    </xf>
    <xf numFmtId="0" fontId="27" fillId="0" borderId="0" xfId="0" applyFont="1" applyFill="1" applyAlignment="1">
      <alignment vertical="center"/>
    </xf>
    <xf numFmtId="0" fontId="45" fillId="0" borderId="0" xfId="0" applyFont="1" applyFill="1" applyAlignment="1">
      <alignment horizontal="center" vertical="center"/>
    </xf>
    <xf numFmtId="0" fontId="1" fillId="0" borderId="0" xfId="0" applyFont="1" applyFill="1" applyBorder="1" applyAlignment="1">
      <alignment horizontal="left"/>
    </xf>
    <xf numFmtId="0" fontId="1" fillId="0" borderId="0" xfId="0" applyFont="1" applyFill="1" applyBorder="1" applyAlignment="1">
      <alignment horizontal="center"/>
    </xf>
    <xf numFmtId="0" fontId="42" fillId="0" borderId="0" xfId="0" applyFont="1" applyFill="1" applyAlignment="1">
      <alignment horizontal="center"/>
    </xf>
    <xf numFmtId="0" fontId="46" fillId="0" borderId="0" xfId="0" applyFont="1" applyFill="1" applyBorder="1" applyAlignment="1">
      <alignment horizontal="center"/>
    </xf>
    <xf numFmtId="0" fontId="42" fillId="0" borderId="0" xfId="0" applyFont="1" applyFill="1" applyBorder="1" applyAlignment="1"/>
    <xf numFmtId="0" fontId="47" fillId="0" borderId="5" xfId="0" applyFont="1" applyFill="1" applyBorder="1" applyAlignment="1">
      <alignment horizontal="center" vertical="center" wrapText="1"/>
    </xf>
    <xf numFmtId="0" fontId="47" fillId="0" borderId="5" xfId="0" applyFont="1" applyFill="1" applyBorder="1" applyAlignment="1">
      <alignment horizontal="center" vertical="center"/>
    </xf>
    <xf numFmtId="0" fontId="26" fillId="0" borderId="5" xfId="0" applyFont="1" applyFill="1" applyBorder="1" applyAlignment="1">
      <alignment horizontal="center" vertical="center"/>
    </xf>
    <xf numFmtId="0" fontId="48" fillId="0" borderId="33" xfId="0" applyFont="1" applyFill="1" applyBorder="1" applyAlignment="1">
      <alignment horizontal="center" vertical="center"/>
    </xf>
    <xf numFmtId="180" fontId="48" fillId="0" borderId="5" xfId="0" applyNumberFormat="1" applyFont="1" applyFill="1" applyBorder="1" applyAlignment="1">
      <alignment horizontal="center" vertical="center"/>
    </xf>
    <xf numFmtId="180" fontId="23" fillId="0" borderId="5" xfId="0" applyNumberFormat="1" applyFont="1" applyFill="1" applyBorder="1" applyAlignment="1">
      <alignment horizontal="center" vertical="center"/>
    </xf>
    <xf numFmtId="0" fontId="43" fillId="0" borderId="33" xfId="0" applyFont="1" applyFill="1" applyBorder="1" applyAlignment="1">
      <alignment horizontal="center" vertical="center"/>
    </xf>
    <xf numFmtId="180" fontId="49" fillId="0" borderId="5" xfId="0" applyNumberFormat="1" applyFont="1" applyFill="1" applyBorder="1" applyAlignment="1">
      <alignment horizontal="center" vertical="center"/>
    </xf>
    <xf numFmtId="0" fontId="27" fillId="0" borderId="5" xfId="0" applyFont="1" applyFill="1" applyBorder="1" applyAlignment="1">
      <alignment horizontal="center" vertical="center"/>
    </xf>
    <xf numFmtId="0" fontId="26" fillId="0" borderId="33" xfId="0" applyFont="1" applyFill="1" applyBorder="1" applyAlignment="1">
      <alignment horizontal="center" vertical="center"/>
    </xf>
    <xf numFmtId="180" fontId="26" fillId="0" borderId="5" xfId="0" applyNumberFormat="1" applyFont="1" applyFill="1" applyBorder="1" applyAlignment="1">
      <alignment horizontal="center" vertical="center"/>
    </xf>
    <xf numFmtId="185" fontId="26" fillId="0" borderId="5" xfId="0" applyNumberFormat="1" applyFont="1" applyFill="1" applyBorder="1" applyAlignment="1">
      <alignment horizontal="center" vertical="center"/>
    </xf>
    <xf numFmtId="180" fontId="50" fillId="0" borderId="5"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1" fillId="0" borderId="5" xfId="55" applyFont="1" applyFill="1" applyBorder="1" applyAlignment="1">
      <alignment horizontal="center" vertical="center"/>
    </xf>
    <xf numFmtId="180" fontId="1" fillId="0" borderId="5" xfId="0" applyNumberFormat="1" applyFont="1" applyFill="1" applyBorder="1" applyAlignment="1">
      <alignment horizontal="center" vertical="center"/>
    </xf>
    <xf numFmtId="180" fontId="1" fillId="0" borderId="5" xfId="0" applyNumberFormat="1" applyFont="1" applyFill="1" applyBorder="1" applyAlignment="1">
      <alignment horizontal="center" vertical="center" wrapText="1"/>
    </xf>
    <xf numFmtId="185" fontId="27" fillId="0" borderId="5" xfId="0" applyNumberFormat="1" applyFont="1" applyFill="1" applyBorder="1" applyAlignment="1">
      <alignment horizontal="center" vertical="center"/>
    </xf>
    <xf numFmtId="185" fontId="42" fillId="0" borderId="5" xfId="11" applyNumberFormat="1" applyFont="1" applyFill="1" applyBorder="1" applyAlignment="1">
      <alignment horizontal="center" vertical="center"/>
    </xf>
    <xf numFmtId="185" fontId="42" fillId="0" borderId="5" xfId="72" applyNumberFormat="1" applyFont="1" applyFill="1" applyBorder="1" applyAlignment="1">
      <alignment horizontal="center" vertical="center"/>
    </xf>
    <xf numFmtId="0" fontId="50" fillId="0" borderId="5" xfId="0" applyFont="1" applyFill="1" applyBorder="1" applyAlignment="1">
      <alignment horizontal="center" vertical="center"/>
    </xf>
    <xf numFmtId="185" fontId="27" fillId="0" borderId="5" xfId="83" applyNumberFormat="1" applyFont="1" applyFill="1" applyBorder="1" applyAlignment="1">
      <alignment horizontal="center" vertical="center"/>
    </xf>
    <xf numFmtId="0" fontId="1" fillId="0" borderId="5" xfId="0" applyNumberFormat="1" applyFont="1" applyFill="1" applyBorder="1" applyAlignment="1">
      <alignment horizontal="center" vertical="center" shrinkToFit="1"/>
    </xf>
    <xf numFmtId="0" fontId="27" fillId="0" borderId="5" xfId="83" applyFont="1" applyFill="1" applyBorder="1" applyAlignment="1">
      <alignment horizontal="center" vertical="center"/>
    </xf>
    <xf numFmtId="0" fontId="42" fillId="0" borderId="5" xfId="11" applyFont="1" applyFill="1" applyBorder="1" applyAlignment="1">
      <alignment horizontal="center" vertical="center"/>
    </xf>
    <xf numFmtId="0" fontId="42" fillId="0" borderId="5" xfId="72" applyFont="1" applyFill="1" applyBorder="1" applyAlignment="1">
      <alignment horizontal="center" vertical="center"/>
    </xf>
    <xf numFmtId="0" fontId="52" fillId="3" borderId="0" xfId="0" applyFont="1" applyFill="1" applyAlignment="1">
      <alignment vertical="center"/>
    </xf>
    <xf numFmtId="0" fontId="53" fillId="0" borderId="0" xfId="0" applyFont="1" applyFill="1" applyAlignment="1">
      <alignment horizontal="center" vertical="center"/>
    </xf>
    <xf numFmtId="0" fontId="51" fillId="3" borderId="0" xfId="0" applyFont="1" applyFill="1" applyAlignment="1">
      <alignment vertical="center"/>
    </xf>
    <xf numFmtId="0" fontId="54" fillId="0" borderId="0" xfId="0" applyFont="1" applyFill="1" applyAlignment="1">
      <alignment horizontal="center" vertical="center"/>
    </xf>
    <xf numFmtId="0" fontId="55" fillId="0" borderId="0" xfId="0" applyFont="1" applyFill="1" applyAlignment="1">
      <alignment horizontal="center" vertical="center"/>
    </xf>
    <xf numFmtId="0" fontId="56" fillId="0" borderId="0" xfId="0" applyFont="1" applyFill="1" applyAlignment="1">
      <alignment horizontal="center" vertical="center"/>
    </xf>
    <xf numFmtId="0" fontId="15" fillId="0" borderId="0" xfId="0" applyFont="1" applyFill="1" applyAlignment="1">
      <alignment horizontal="center" vertical="center" shrinkToFit="1"/>
    </xf>
    <xf numFmtId="0" fontId="57" fillId="0" borderId="0" xfId="0" applyFont="1" applyFill="1" applyAlignment="1">
      <alignment horizontal="center" vertical="center" shrinkToFit="1"/>
    </xf>
    <xf numFmtId="0" fontId="58" fillId="0" borderId="0" xfId="0" applyFont="1" applyFill="1" applyAlignment="1">
      <alignment horizontal="center" vertical="center" shrinkToFit="1"/>
    </xf>
    <xf numFmtId="0" fontId="1" fillId="0" borderId="0" xfId="0" applyFont="1" applyFill="1" applyAlignment="1">
      <alignment horizontal="center" vertical="center" shrinkToFit="1"/>
    </xf>
    <xf numFmtId="0" fontId="59" fillId="0" borderId="0" xfId="0" applyFont="1" applyFill="1" applyAlignment="1">
      <alignment horizontal="center" vertical="center" shrinkToFit="1"/>
    </xf>
    <xf numFmtId="0" fontId="27" fillId="0" borderId="0" xfId="0" applyFont="1" applyFill="1" applyAlignment="1">
      <alignment horizontal="center" vertical="center" shrinkToFit="1"/>
    </xf>
    <xf numFmtId="0" fontId="15" fillId="0" borderId="0" xfId="0" applyFont="1" applyFill="1" applyAlignment="1">
      <alignment horizontal="center" vertical="center"/>
    </xf>
    <xf numFmtId="0" fontId="57" fillId="0" borderId="0" xfId="0" applyFont="1" applyFill="1" applyAlignment="1">
      <alignment horizontal="center" vertical="center"/>
    </xf>
    <xf numFmtId="0" fontId="59" fillId="0" borderId="0" xfId="0" applyFont="1" applyFill="1" applyAlignment="1">
      <alignment horizontal="center" vertical="center"/>
    </xf>
    <xf numFmtId="0" fontId="58" fillId="0" borderId="0" xfId="0" applyFont="1" applyFill="1" applyAlignment="1">
      <alignment horizontal="center" vertical="center"/>
    </xf>
    <xf numFmtId="0" fontId="27" fillId="0" borderId="0" xfId="0" applyFont="1" applyFill="1" applyAlignment="1">
      <alignment horizontal="center" vertical="center"/>
    </xf>
    <xf numFmtId="0" fontId="6" fillId="0" borderId="0" xfId="0" applyNumberFormat="1" applyFont="1" applyFill="1" applyAlignment="1">
      <alignment vertical="center"/>
    </xf>
    <xf numFmtId="0" fontId="1" fillId="0" borderId="0" xfId="0" applyNumberFormat="1" applyFont="1" applyFill="1" applyAlignment="1">
      <alignment vertical="center"/>
    </xf>
    <xf numFmtId="0" fontId="42" fillId="0" borderId="0" xfId="0" applyNumberFormat="1" applyFont="1" applyFill="1" applyAlignment="1">
      <alignment vertical="center"/>
    </xf>
    <xf numFmtId="0" fontId="10" fillId="0" borderId="0" xfId="0" applyNumberFormat="1" applyFont="1" applyFill="1" applyAlignment="1">
      <alignment vertical="center"/>
    </xf>
    <xf numFmtId="0" fontId="42" fillId="0" borderId="0" xfId="0" applyNumberFormat="1" applyFont="1" applyFill="1" applyAlignment="1">
      <alignment horizontal="center" vertical="center"/>
    </xf>
    <xf numFmtId="0" fontId="6" fillId="0" borderId="0" xfId="0" applyFont="1" applyFill="1" applyAlignment="1">
      <alignment horizontal="center" vertical="center" wrapText="1"/>
    </xf>
    <xf numFmtId="0" fontId="43"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NumberFormat="1" applyFont="1" applyFill="1" applyBorder="1" applyAlignment="1">
      <alignment horizontal="left" vertical="center"/>
    </xf>
    <xf numFmtId="0" fontId="43" fillId="0" borderId="0" xfId="0" applyNumberFormat="1" applyFont="1" applyFill="1" applyAlignment="1">
      <alignment vertical="center"/>
    </xf>
    <xf numFmtId="0" fontId="42" fillId="0" borderId="0" xfId="0" applyNumberFormat="1" applyFont="1" applyFill="1" applyBorder="1" applyAlignment="1">
      <alignment horizontal="left" vertical="center"/>
    </xf>
    <xf numFmtId="0" fontId="43" fillId="0" borderId="0" xfId="0" applyNumberFormat="1" applyFont="1" applyFill="1" applyBorder="1" applyAlignment="1">
      <alignment horizontal="left" vertical="center"/>
    </xf>
    <xf numFmtId="0" fontId="43" fillId="0" borderId="5" xfId="0" applyNumberFormat="1" applyFont="1" applyFill="1" applyBorder="1" applyAlignment="1">
      <alignment horizontal="center" vertical="center" wrapText="1"/>
    </xf>
    <xf numFmtId="0" fontId="43" fillId="0" borderId="5" xfId="0" applyNumberFormat="1" applyFont="1" applyFill="1" applyBorder="1" applyAlignment="1">
      <alignment horizontal="center" vertical="center"/>
    </xf>
    <xf numFmtId="0" fontId="1" fillId="0" borderId="5" xfId="0" applyFont="1" applyFill="1" applyBorder="1" applyAlignment="1">
      <alignment horizontal="center" vertical="center" wrapText="1"/>
    </xf>
    <xf numFmtId="0" fontId="26" fillId="0" borderId="5" xfId="0" applyFont="1" applyFill="1" applyBorder="1" applyAlignment="1">
      <alignment horizontal="center" vertical="center" wrapText="1"/>
    </xf>
    <xf numFmtId="180" fontId="26" fillId="0" borderId="5" xfId="0" applyNumberFormat="1" applyFont="1" applyFill="1" applyBorder="1" applyAlignment="1">
      <alignment horizontal="center" vertical="center" wrapText="1"/>
    </xf>
    <xf numFmtId="0" fontId="55" fillId="0" borderId="5" xfId="0" applyFont="1" applyFill="1" applyBorder="1" applyAlignment="1">
      <alignment horizontal="center" vertical="center" wrapText="1"/>
    </xf>
    <xf numFmtId="0" fontId="26" fillId="0" borderId="5" xfId="0" applyFont="1" applyFill="1" applyBorder="1" applyAlignment="1">
      <alignment horizontal="center" vertical="center" shrinkToFit="1"/>
    </xf>
    <xf numFmtId="0" fontId="1" fillId="0" borderId="5" xfId="0" applyFont="1" applyFill="1" applyBorder="1" applyAlignment="1">
      <alignment horizontal="center" vertical="center" shrinkToFit="1"/>
    </xf>
    <xf numFmtId="180" fontId="1" fillId="0" borderId="5" xfId="0" applyNumberFormat="1" applyFont="1" applyFill="1" applyBorder="1" applyAlignment="1">
      <alignment horizontal="center" vertical="center" shrinkToFit="1"/>
    </xf>
    <xf numFmtId="0" fontId="1" fillId="0" borderId="5" xfId="0" applyNumberFormat="1" applyFont="1" applyFill="1" applyBorder="1" applyAlignment="1">
      <alignment horizontal="center" vertical="center"/>
    </xf>
    <xf numFmtId="180" fontId="1" fillId="0" borderId="5" xfId="53" applyNumberFormat="1" applyFont="1" applyFill="1" applyBorder="1" applyAlignment="1">
      <alignment horizontal="center" vertical="center" wrapText="1" shrinkToFit="1"/>
    </xf>
    <xf numFmtId="180" fontId="42" fillId="0" borderId="5" xfId="7" applyNumberFormat="1" applyFont="1" applyFill="1" applyBorder="1" applyAlignment="1">
      <alignment horizontal="center" vertical="center"/>
    </xf>
    <xf numFmtId="180" fontId="42" fillId="0" borderId="5" xfId="64" applyNumberFormat="1" applyFont="1" applyFill="1" applyBorder="1" applyAlignment="1">
      <alignment horizontal="center" vertical="center"/>
    </xf>
    <xf numFmtId="0" fontId="27" fillId="0" borderId="5" xfId="0" applyFont="1" applyFill="1" applyBorder="1" applyAlignment="1">
      <alignment horizontal="center" vertical="center" shrinkToFit="1"/>
    </xf>
    <xf numFmtId="0" fontId="27" fillId="0" borderId="5" xfId="0" applyFont="1" applyFill="1" applyBorder="1" applyAlignment="1">
      <alignment horizontal="center" vertical="center" wrapText="1" shrinkToFit="1"/>
    </xf>
    <xf numFmtId="185" fontId="1" fillId="0" borderId="5" xfId="0" applyNumberFormat="1" applyFont="1" applyFill="1" applyBorder="1" applyAlignment="1">
      <alignment horizontal="center" vertical="center" shrinkToFit="1"/>
    </xf>
    <xf numFmtId="180" fontId="26" fillId="0" borderId="5" xfId="0" applyNumberFormat="1" applyFont="1" applyFill="1" applyBorder="1" applyAlignment="1">
      <alignment horizontal="center" vertical="center" shrinkToFit="1"/>
    </xf>
    <xf numFmtId="0" fontId="50" fillId="0" borderId="5" xfId="0" applyFont="1" applyFill="1" applyBorder="1" applyAlignment="1">
      <alignment horizontal="center" vertical="center" shrinkToFit="1"/>
    </xf>
    <xf numFmtId="0" fontId="1" fillId="3" borderId="5" xfId="0" applyFont="1" applyFill="1" applyBorder="1" applyAlignment="1">
      <alignment horizontal="center" vertical="center" shrinkToFit="1"/>
    </xf>
    <xf numFmtId="187" fontId="1" fillId="0" borderId="5" xfId="0" applyNumberFormat="1" applyFont="1" applyFill="1" applyBorder="1" applyAlignment="1">
      <alignment horizontal="center" vertical="center" shrinkToFit="1"/>
    </xf>
    <xf numFmtId="187" fontId="1" fillId="0" borderId="5" xfId="0" applyNumberFormat="1" applyFont="1" applyFill="1" applyBorder="1" applyAlignment="1">
      <alignment horizontal="center" vertical="center" wrapText="1"/>
    </xf>
    <xf numFmtId="0" fontId="1" fillId="0" borderId="5" xfId="53" applyNumberFormat="1" applyFont="1" applyFill="1" applyBorder="1" applyAlignment="1">
      <alignment horizontal="center" vertical="center" wrapText="1" shrinkToFit="1"/>
    </xf>
    <xf numFmtId="0" fontId="42" fillId="0" borderId="5" xfId="7" applyFont="1" applyFill="1" applyBorder="1" applyAlignment="1">
      <alignment horizontal="center" vertical="center"/>
    </xf>
    <xf numFmtId="0" fontId="42" fillId="0" borderId="5" xfId="64" applyFont="1" applyFill="1" applyBorder="1" applyAlignment="1">
      <alignment horizontal="center" vertical="center"/>
    </xf>
    <xf numFmtId="0" fontId="6" fillId="3" borderId="0" xfId="0" applyFont="1" applyFill="1" applyBorder="1" applyAlignment="1"/>
    <xf numFmtId="0" fontId="42" fillId="3" borderId="0" xfId="0" applyFont="1" applyFill="1" applyBorder="1" applyAlignment="1"/>
    <xf numFmtId="0" fontId="6" fillId="3" borderId="0" xfId="0" applyFont="1" applyFill="1" applyBorder="1" applyAlignment="1">
      <alignment horizontal="center"/>
    </xf>
    <xf numFmtId="0" fontId="15" fillId="3" borderId="0" xfId="0" applyFont="1" applyFill="1" applyBorder="1" applyAlignment="1"/>
    <xf numFmtId="0" fontId="6" fillId="3" borderId="0" xfId="0" applyFont="1" applyFill="1" applyAlignment="1"/>
    <xf numFmtId="0" fontId="6" fillId="3" borderId="0" xfId="0" applyFont="1" applyFill="1" applyBorder="1" applyAlignment="1">
      <alignment wrapText="1"/>
    </xf>
    <xf numFmtId="0" fontId="23" fillId="3" borderId="31" xfId="0" applyFont="1" applyFill="1" applyBorder="1" applyAlignment="1">
      <alignment horizontal="center" vertical="center" wrapText="1"/>
    </xf>
    <xf numFmtId="0" fontId="1" fillId="3" borderId="5" xfId="14" applyFont="1" applyFill="1" applyBorder="1" applyAlignment="1">
      <alignment horizontal="center" vertical="center"/>
    </xf>
    <xf numFmtId="0" fontId="50" fillId="3" borderId="5" xfId="0" applyFont="1" applyFill="1" applyBorder="1" applyAlignment="1">
      <alignment horizontal="center" vertical="center" wrapText="1"/>
    </xf>
    <xf numFmtId="181" fontId="50" fillId="3" borderId="5" xfId="0" applyNumberFormat="1" applyFont="1" applyFill="1" applyBorder="1" applyAlignment="1">
      <alignment horizontal="center" vertical="center"/>
    </xf>
    <xf numFmtId="0" fontId="50" fillId="3" borderId="5" xfId="0" applyFont="1" applyFill="1" applyBorder="1" applyAlignment="1">
      <alignment vertical="center" wrapText="1"/>
    </xf>
    <xf numFmtId="0" fontId="27" fillId="3" borderId="5" xfId="0" applyFont="1" applyFill="1" applyBorder="1" applyAlignment="1">
      <alignment horizontal="center" vertical="center" wrapText="1"/>
    </xf>
    <xf numFmtId="49" fontId="27" fillId="3" borderId="5" xfId="0" applyNumberFormat="1" applyFont="1" applyFill="1" applyBorder="1" applyAlignment="1">
      <alignment horizontal="center" vertical="center" wrapText="1"/>
    </xf>
    <xf numFmtId="185" fontId="1" fillId="3" borderId="5" xfId="0" applyNumberFormat="1" applyFont="1" applyFill="1" applyBorder="1" applyAlignment="1">
      <alignment horizontal="left" vertical="center" wrapText="1"/>
    </xf>
    <xf numFmtId="185" fontId="27" fillId="3" borderId="5" xfId="0" applyNumberFormat="1" applyFont="1" applyFill="1" applyBorder="1" applyAlignment="1">
      <alignment horizontal="center" vertical="center"/>
    </xf>
    <xf numFmtId="181" fontId="27" fillId="3" borderId="5" xfId="0" applyNumberFormat="1" applyFont="1" applyFill="1" applyBorder="1" applyAlignment="1">
      <alignment horizontal="center" vertical="center" wrapText="1"/>
    </xf>
    <xf numFmtId="181" fontId="1" fillId="3" borderId="5" xfId="45" applyNumberFormat="1" applyFont="1" applyFill="1" applyBorder="1" applyAlignment="1">
      <alignment horizontal="center" vertical="center" wrapText="1"/>
    </xf>
    <xf numFmtId="9" fontId="1" fillId="3" borderId="5" xfId="0" applyNumberFormat="1" applyFont="1" applyFill="1" applyBorder="1" applyAlignment="1">
      <alignment horizontal="center" vertical="center" wrapText="1"/>
    </xf>
    <xf numFmtId="185" fontId="1" fillId="3" borderId="5" xfId="45" applyNumberFormat="1" applyFont="1" applyFill="1" applyBorder="1" applyAlignment="1">
      <alignment horizontal="center" vertical="center" wrapText="1"/>
    </xf>
    <xf numFmtId="0" fontId="6" fillId="3" borderId="5" xfId="0" applyFont="1" applyFill="1" applyBorder="1" applyAlignment="1">
      <alignment horizontal="center" vertical="center"/>
    </xf>
    <xf numFmtId="0" fontId="1" fillId="3" borderId="5" xfId="62" applyFont="1" applyFill="1" applyBorder="1" applyAlignment="1">
      <alignment horizontal="left" vertical="center" wrapText="1"/>
    </xf>
    <xf numFmtId="0" fontId="60" fillId="0" borderId="5" xfId="0" applyNumberFormat="1" applyFont="1" applyFill="1" applyBorder="1" applyAlignment="1" applyProtection="1">
      <alignment horizontal="center" vertical="center" wrapText="1"/>
    </xf>
    <xf numFmtId="181" fontId="1" fillId="3" borderId="5" xfId="0" applyNumberFormat="1" applyFont="1" applyFill="1" applyBorder="1" applyAlignment="1">
      <alignment horizontal="left" vertical="center" wrapText="1"/>
    </xf>
    <xf numFmtId="0" fontId="1" fillId="3" borderId="5" xfId="0" applyFont="1" applyFill="1" applyBorder="1" applyAlignment="1">
      <alignment vertical="center" wrapText="1"/>
    </xf>
    <xf numFmtId="0" fontId="1" fillId="3" borderId="5" xfId="0" applyFont="1" applyFill="1" applyBorder="1" applyAlignment="1">
      <alignment horizontal="center" vertical="center" wrapText="1"/>
    </xf>
    <xf numFmtId="0" fontId="27" fillId="3" borderId="5" xfId="0" applyNumberFormat="1" applyFont="1" applyFill="1" applyBorder="1" applyAlignment="1">
      <alignment horizontal="center" vertical="center" wrapText="1"/>
    </xf>
    <xf numFmtId="0" fontId="15" fillId="3" borderId="5" xfId="0" applyFont="1" applyFill="1" applyBorder="1" applyAlignment="1">
      <alignment horizontal="center" vertical="center"/>
    </xf>
    <xf numFmtId="0" fontId="1" fillId="3" borderId="5" xfId="0" applyFont="1" applyFill="1" applyBorder="1" applyAlignment="1" applyProtection="1">
      <alignment horizontal="left" vertical="center" wrapText="1"/>
    </xf>
    <xf numFmtId="0" fontId="27" fillId="3" borderId="5" xfId="0" applyFont="1" applyFill="1" applyBorder="1" applyAlignment="1">
      <alignment horizontal="center" vertical="center"/>
    </xf>
    <xf numFmtId="0" fontId="51" fillId="3" borderId="0" xfId="0" applyFont="1" applyFill="1" applyBorder="1" applyAlignment="1">
      <alignment vertical="center"/>
    </xf>
    <xf numFmtId="0" fontId="51" fillId="3" borderId="0" xfId="0" applyFont="1" applyFill="1" applyBorder="1" applyAlignment="1">
      <alignment vertical="center" wrapText="1"/>
    </xf>
    <xf numFmtId="184" fontId="6" fillId="3" borderId="0" xfId="0" applyNumberFormat="1" applyFont="1" applyFill="1" applyBorder="1" applyAlignment="1"/>
    <xf numFmtId="0" fontId="0" fillId="3" borderId="0" xfId="0" applyFill="1" applyBorder="1" applyAlignment="1"/>
    <xf numFmtId="0" fontId="34" fillId="3" borderId="0" xfId="14" applyFont="1" applyFill="1" applyAlignment="1">
      <alignment vertical="center"/>
    </xf>
    <xf numFmtId="182" fontId="34" fillId="3" borderId="0" xfId="14" applyNumberFormat="1" applyFont="1" applyFill="1" applyBorder="1" applyAlignment="1">
      <alignment vertical="center"/>
    </xf>
    <xf numFmtId="181" fontId="34" fillId="3" borderId="0" xfId="14" applyNumberFormat="1" applyFont="1" applyFill="1" applyBorder="1" applyAlignment="1">
      <alignment horizontal="center" vertical="center"/>
    </xf>
    <xf numFmtId="182" fontId="34" fillId="3" borderId="0" xfId="14" applyNumberFormat="1" applyFont="1" applyFill="1" applyBorder="1" applyAlignment="1">
      <alignment horizontal="right" vertical="center"/>
    </xf>
    <xf numFmtId="182" fontId="34" fillId="3" borderId="0" xfId="14" applyNumberFormat="1" applyFont="1" applyFill="1" applyBorder="1" applyAlignment="1">
      <alignment horizontal="center" vertical="center"/>
    </xf>
    <xf numFmtId="0" fontId="51" fillId="3" borderId="0" xfId="0" applyFont="1" applyFill="1" applyBorder="1" applyAlignment="1">
      <alignment horizontal="center" vertical="center"/>
    </xf>
    <xf numFmtId="181" fontId="34" fillId="3" borderId="0" xfId="14" applyNumberFormat="1" applyFont="1" applyFill="1" applyBorder="1" applyAlignment="1">
      <alignment horizontal="right" vertical="center"/>
    </xf>
    <xf numFmtId="181" fontId="34" fillId="0" borderId="0" xfId="14" applyNumberFormat="1" applyFont="1" applyFill="1" applyBorder="1" applyAlignment="1">
      <alignment horizontal="right" vertical="center"/>
    </xf>
    <xf numFmtId="0" fontId="1" fillId="3" borderId="0" xfId="14" applyFont="1" applyFill="1" applyBorder="1" applyAlignment="1">
      <alignment horizontal="left" vertical="center"/>
    </xf>
    <xf numFmtId="0" fontId="1" fillId="3" borderId="0" xfId="14" applyFont="1" applyFill="1" applyBorder="1" applyAlignment="1">
      <alignment horizontal="center" vertical="center"/>
    </xf>
    <xf numFmtId="0" fontId="1" fillId="3" borderId="23" xfId="59" applyFont="1" applyFill="1" applyBorder="1" applyAlignment="1">
      <alignment horizontal="center" vertical="center"/>
    </xf>
    <xf numFmtId="184" fontId="1" fillId="3" borderId="23" xfId="59" applyNumberFormat="1" applyFont="1" applyFill="1" applyBorder="1" applyAlignment="1">
      <alignment horizontal="left" vertical="center"/>
    </xf>
    <xf numFmtId="0" fontId="1" fillId="3" borderId="23" xfId="59" applyFont="1" applyFill="1" applyBorder="1" applyAlignment="1">
      <alignment horizontal="left" vertical="center"/>
    </xf>
    <xf numFmtId="0" fontId="1" fillId="0" borderId="23" xfId="59" applyFont="1" applyFill="1" applyBorder="1" applyAlignment="1">
      <alignment horizontal="right" vertical="center"/>
    </xf>
    <xf numFmtId="0" fontId="1" fillId="3" borderId="23" xfId="59" applyFont="1" applyFill="1" applyBorder="1" applyAlignment="1">
      <alignment horizontal="right" vertical="center"/>
    </xf>
    <xf numFmtId="0" fontId="26" fillId="3" borderId="5" xfId="14" applyFont="1" applyFill="1" applyBorder="1" applyAlignment="1">
      <alignment horizontal="center" vertical="center"/>
    </xf>
    <xf numFmtId="0" fontId="26" fillId="3" borderId="5" xfId="59" applyFont="1" applyFill="1" applyBorder="1" applyAlignment="1">
      <alignment horizontal="center" vertical="center" wrapText="1"/>
    </xf>
    <xf numFmtId="0" fontId="26" fillId="3" borderId="5" xfId="14" applyFont="1" applyFill="1" applyBorder="1" applyAlignment="1">
      <alignment horizontal="center" vertical="center" wrapText="1"/>
    </xf>
    <xf numFmtId="0" fontId="26" fillId="3" borderId="5" xfId="59" applyNumberFormat="1" applyFont="1" applyFill="1" applyBorder="1" applyAlignment="1">
      <alignment horizontal="center" vertical="center" wrapText="1"/>
    </xf>
    <xf numFmtId="0" fontId="26" fillId="0" borderId="5" xfId="14" applyNumberFormat="1" applyFont="1" applyFill="1" applyBorder="1" applyAlignment="1">
      <alignment horizontal="center" vertical="center" wrapText="1"/>
    </xf>
    <xf numFmtId="0" fontId="26" fillId="0" borderId="5" xfId="14" applyNumberFormat="1" applyFont="1" applyFill="1" applyBorder="1" applyAlignment="1">
      <alignment horizontal="center" vertical="center"/>
    </xf>
    <xf numFmtId="0" fontId="26" fillId="3" borderId="5" xfId="14" applyNumberFormat="1" applyFont="1" applyFill="1" applyBorder="1" applyAlignment="1">
      <alignment horizontal="center" vertical="center"/>
    </xf>
    <xf numFmtId="0" fontId="1" fillId="3" borderId="5" xfId="14" applyFont="1" applyFill="1" applyBorder="1" applyAlignment="1">
      <alignment horizontal="center" vertical="center" wrapText="1"/>
    </xf>
    <xf numFmtId="181" fontId="1" fillId="3" borderId="5" xfId="14" applyNumberFormat="1" applyFont="1" applyFill="1" applyBorder="1" applyAlignment="1">
      <alignment horizontal="center" vertical="center" wrapText="1"/>
    </xf>
    <xf numFmtId="185" fontId="1" fillId="3" borderId="5" xfId="14" applyNumberFormat="1" applyFont="1" applyFill="1" applyBorder="1" applyAlignment="1">
      <alignment horizontal="center" vertical="center" wrapText="1"/>
    </xf>
    <xf numFmtId="0" fontId="1" fillId="0" borderId="5" xfId="14" applyNumberFormat="1" applyFont="1" applyFill="1" applyBorder="1" applyAlignment="1">
      <alignment horizontal="center" vertical="center" wrapText="1"/>
    </xf>
    <xf numFmtId="0" fontId="1" fillId="3" borderId="5" xfId="14" applyNumberFormat="1" applyFont="1" applyFill="1" applyBorder="1" applyAlignment="1">
      <alignment horizontal="center" vertical="center" wrapText="1"/>
    </xf>
    <xf numFmtId="182" fontId="15" fillId="3" borderId="5" xfId="0" applyNumberFormat="1" applyFont="1" applyFill="1" applyBorder="1" applyAlignment="1">
      <alignment horizontal="center" vertical="center"/>
    </xf>
    <xf numFmtId="181" fontId="1" fillId="3" borderId="5" xfId="14" applyNumberFormat="1" applyFont="1" applyFill="1" applyBorder="1" applyAlignment="1">
      <alignment horizontal="center" vertical="center"/>
    </xf>
    <xf numFmtId="0" fontId="1" fillId="0" borderId="5" xfId="14" applyNumberFormat="1" applyFont="1" applyFill="1" applyBorder="1" applyAlignment="1">
      <alignment horizontal="center" vertical="center"/>
    </xf>
    <xf numFmtId="0" fontId="15" fillId="0" borderId="5" xfId="0" applyNumberFormat="1" applyFont="1" applyFill="1" applyBorder="1" applyAlignment="1">
      <alignment horizontal="center" vertical="center"/>
    </xf>
    <xf numFmtId="0" fontId="42" fillId="0" borderId="0" xfId="0" applyFont="1" applyFill="1" applyBorder="1" applyAlignment="1">
      <alignment horizontal="center"/>
    </xf>
    <xf numFmtId="0" fontId="42" fillId="0" borderId="0" xfId="0" applyNumberFormat="1" applyFont="1" applyFill="1" applyBorder="1" applyAlignment="1"/>
    <xf numFmtId="0" fontId="42" fillId="0" borderId="0" xfId="0" applyNumberFormat="1" applyFont="1" applyFill="1" applyBorder="1" applyAlignment="1">
      <alignment horizontal="center"/>
    </xf>
    <xf numFmtId="182" fontId="42" fillId="0" borderId="0" xfId="0" applyNumberFormat="1" applyFont="1" applyFill="1" applyBorder="1" applyAlignment="1"/>
    <xf numFmtId="0" fontId="27" fillId="0" borderId="0" xfId="0" applyFont="1" applyFill="1" applyAlignment="1"/>
    <xf numFmtId="182" fontId="42" fillId="0" borderId="0" xfId="0" applyNumberFormat="1" applyFont="1" applyFill="1" applyAlignment="1">
      <alignment horizontal="center" wrapText="1"/>
    </xf>
    <xf numFmtId="182" fontId="27" fillId="0" borderId="0" xfId="0" applyNumberFormat="1" applyFont="1" applyFill="1" applyAlignment="1">
      <alignment vertical="center"/>
    </xf>
    <xf numFmtId="0" fontId="27" fillId="0" borderId="0" xfId="0" applyFont="1" applyFill="1" applyBorder="1" applyAlignment="1"/>
    <xf numFmtId="182" fontId="50" fillId="0" borderId="5" xfId="0" applyNumberFormat="1" applyFont="1" applyFill="1" applyBorder="1" applyAlignment="1">
      <alignment horizontal="center" vertical="center" wrapText="1"/>
    </xf>
    <xf numFmtId="0" fontId="50" fillId="0" borderId="5" xfId="0" applyFont="1" applyFill="1" applyBorder="1" applyAlignment="1">
      <alignment horizontal="center" vertical="center" wrapText="1"/>
    </xf>
    <xf numFmtId="0" fontId="1" fillId="0" borderId="5" xfId="14" applyFont="1" applyFill="1" applyBorder="1" applyAlignment="1">
      <alignment horizontal="center" vertical="center"/>
    </xf>
    <xf numFmtId="185" fontId="50" fillId="0" borderId="5" xfId="0" applyNumberFormat="1" applyFont="1" applyFill="1" applyBorder="1" applyAlignment="1">
      <alignment horizontal="center" vertical="center" wrapText="1"/>
    </xf>
    <xf numFmtId="0" fontId="27" fillId="0" borderId="42" xfId="0" applyFont="1" applyFill="1" applyBorder="1" applyAlignment="1">
      <alignment horizontal="center" vertical="center" wrapText="1"/>
    </xf>
    <xf numFmtId="0" fontId="27" fillId="0" borderId="5" xfId="0" applyFont="1" applyFill="1" applyBorder="1" applyAlignment="1"/>
    <xf numFmtId="49" fontId="61" fillId="0" borderId="5" xfId="0" applyNumberFormat="1" applyFont="1" applyFill="1" applyBorder="1" applyAlignment="1">
      <alignment horizontal="center" vertical="center" wrapText="1"/>
    </xf>
    <xf numFmtId="185" fontId="26" fillId="0" borderId="5" xfId="45" applyNumberFormat="1" applyFont="1" applyFill="1" applyBorder="1" applyAlignment="1">
      <alignment horizontal="center" vertical="center" wrapText="1"/>
    </xf>
    <xf numFmtId="182" fontId="26" fillId="0" borderId="5" xfId="45" applyNumberFormat="1" applyFont="1" applyFill="1" applyBorder="1" applyAlignment="1">
      <alignment horizontal="center" vertical="center" wrapText="1"/>
    </xf>
    <xf numFmtId="0" fontId="27" fillId="0" borderId="24" xfId="0" applyFont="1" applyFill="1" applyBorder="1" applyAlignment="1">
      <alignment horizontal="center" vertical="center" wrapText="1"/>
    </xf>
    <xf numFmtId="185" fontId="27" fillId="0" borderId="5"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182" fontId="1" fillId="0" borderId="5" xfId="45" applyNumberFormat="1" applyFont="1" applyFill="1" applyBorder="1" applyAlignment="1">
      <alignment horizontal="center" vertical="center" wrapText="1"/>
    </xf>
    <xf numFmtId="0" fontId="1" fillId="0" borderId="5" xfId="45" applyNumberFormat="1" applyFont="1" applyFill="1" applyBorder="1" applyAlignment="1">
      <alignment horizontal="center" vertical="center" wrapText="1"/>
    </xf>
    <xf numFmtId="0" fontId="1" fillId="0" borderId="24" xfId="0" applyFont="1" applyFill="1" applyBorder="1" applyAlignment="1">
      <alignment horizontal="center" vertical="center" wrapText="1"/>
    </xf>
    <xf numFmtId="0" fontId="15" fillId="0" borderId="5" xfId="0" applyFont="1" applyFill="1" applyBorder="1" applyAlignment="1"/>
    <xf numFmtId="181" fontId="1" fillId="0" borderId="24" xfId="0" applyNumberFormat="1" applyFont="1" applyFill="1" applyBorder="1" applyAlignment="1">
      <alignment horizontal="center" vertical="center" wrapText="1"/>
    </xf>
    <xf numFmtId="185" fontId="1" fillId="0" borderId="24" xfId="0" applyNumberFormat="1" applyFont="1" applyFill="1" applyBorder="1" applyAlignment="1">
      <alignment horizontal="center" vertical="center" wrapText="1"/>
    </xf>
    <xf numFmtId="0" fontId="1" fillId="0" borderId="24" xfId="0" applyFont="1" applyFill="1" applyBorder="1" applyAlignment="1" applyProtection="1">
      <alignment horizontal="center" vertical="center" wrapText="1"/>
      <protection locked="0"/>
    </xf>
    <xf numFmtId="185" fontId="1" fillId="0" borderId="24" xfId="0" applyNumberFormat="1" applyFont="1" applyFill="1" applyBorder="1" applyAlignment="1">
      <alignment horizontal="center" vertical="center" wrapText="1" shrinkToFit="1"/>
    </xf>
    <xf numFmtId="0" fontId="27" fillId="0" borderId="24" xfId="0" applyFont="1" applyFill="1" applyBorder="1" applyAlignment="1">
      <alignment horizontal="center" wrapText="1"/>
    </xf>
    <xf numFmtId="185" fontId="1" fillId="0" borderId="5" xfId="0" applyNumberFormat="1" applyFont="1" applyFill="1" applyBorder="1" applyAlignment="1">
      <alignment horizontal="center" vertical="center" wrapText="1"/>
    </xf>
    <xf numFmtId="0" fontId="26" fillId="0" borderId="24" xfId="0" applyFont="1" applyFill="1" applyBorder="1" applyAlignment="1">
      <alignment horizontal="center" vertical="center" wrapText="1"/>
    </xf>
    <xf numFmtId="185" fontId="14" fillId="0" borderId="5" xfId="0" applyNumberFormat="1" applyFont="1" applyFill="1" applyBorder="1" applyAlignment="1">
      <alignment horizontal="center" vertical="center" wrapText="1"/>
    </xf>
    <xf numFmtId="185" fontId="26" fillId="0" borderId="24" xfId="0" applyNumberFormat="1" applyFont="1" applyFill="1" applyBorder="1" applyAlignment="1">
      <alignment horizontal="center" vertical="center" wrapText="1"/>
    </xf>
    <xf numFmtId="0" fontId="23" fillId="0" borderId="0" xfId="0" applyFont="1" applyFill="1" applyBorder="1" applyAlignment="1">
      <alignment horizontal="center"/>
    </xf>
    <xf numFmtId="0" fontId="24" fillId="0" borderId="0" xfId="0" applyFont="1" applyFill="1" applyBorder="1" applyAlignment="1">
      <alignment horizontal="center" vertical="center"/>
    </xf>
    <xf numFmtId="0" fontId="24" fillId="0" borderId="0" xfId="0" applyFont="1" applyFill="1" applyAlignment="1">
      <alignment horizontal="center" vertical="center"/>
    </xf>
    <xf numFmtId="0" fontId="42" fillId="0" borderId="0" xfId="0" applyFont="1" applyFill="1" applyBorder="1" applyAlignment="1">
      <alignment horizontal="center" vertical="center"/>
    </xf>
    <xf numFmtId="181" fontId="42" fillId="0" borderId="0" xfId="0" applyNumberFormat="1" applyFont="1" applyFill="1" applyBorder="1" applyAlignment="1">
      <alignment horizontal="center" vertical="center"/>
    </xf>
    <xf numFmtId="0" fontId="42" fillId="0" borderId="0" xfId="0" applyFont="1" applyFill="1" applyBorder="1" applyAlignment="1">
      <alignment horizontal="center" vertical="center" wrapText="1"/>
    </xf>
    <xf numFmtId="0" fontId="27" fillId="0" borderId="0" xfId="0" applyFont="1" applyFill="1" applyBorder="1" applyAlignment="1">
      <alignment horizontal="left" vertical="center"/>
    </xf>
    <xf numFmtId="0" fontId="27" fillId="0" borderId="23" xfId="3" applyFont="1" applyFill="1" applyBorder="1" applyAlignment="1">
      <alignment horizontal="center" vertical="center" shrinkToFit="1"/>
    </xf>
    <xf numFmtId="181" fontId="27" fillId="0" borderId="23" xfId="3" applyNumberFormat="1" applyFont="1" applyFill="1" applyBorder="1" applyAlignment="1">
      <alignment horizontal="center" vertical="center" shrinkToFit="1"/>
    </xf>
    <xf numFmtId="58" fontId="27" fillId="0" borderId="23" xfId="3" applyNumberFormat="1" applyFont="1" applyFill="1" applyBorder="1" applyAlignment="1">
      <alignment vertical="center"/>
    </xf>
    <xf numFmtId="0" fontId="27" fillId="0" borderId="0" xfId="3" applyFont="1" applyFill="1" applyAlignment="1">
      <alignment horizontal="center" vertical="center"/>
    </xf>
    <xf numFmtId="185" fontId="27" fillId="0" borderId="0" xfId="3" applyNumberFormat="1" applyFont="1" applyFill="1" applyAlignment="1">
      <alignment horizontal="center" vertical="center"/>
    </xf>
    <xf numFmtId="0" fontId="50" fillId="0" borderId="5" xfId="3" applyFont="1" applyFill="1" applyBorder="1" applyAlignment="1">
      <alignment horizontal="center" vertical="center" wrapText="1"/>
    </xf>
    <xf numFmtId="185" fontId="50" fillId="0" borderId="33" xfId="3" applyNumberFormat="1" applyFont="1" applyFill="1" applyBorder="1" applyAlignment="1">
      <alignment horizontal="center" vertical="center" wrapText="1"/>
    </xf>
    <xf numFmtId="185" fontId="27" fillId="0" borderId="5" xfId="3" applyNumberFormat="1" applyFont="1" applyFill="1" applyBorder="1" applyAlignment="1">
      <alignment horizontal="center" vertical="center" wrapText="1"/>
    </xf>
    <xf numFmtId="181" fontId="27" fillId="0" borderId="5" xfId="3" applyNumberFormat="1" applyFont="1" applyFill="1" applyBorder="1" applyAlignment="1">
      <alignment horizontal="center" vertical="center" wrapText="1"/>
    </xf>
    <xf numFmtId="185" fontId="27" fillId="0" borderId="5" xfId="3" applyNumberFormat="1" applyFont="1" applyFill="1" applyBorder="1" applyAlignment="1">
      <alignment horizontal="center" vertical="center"/>
    </xf>
    <xf numFmtId="181" fontId="27" fillId="0" borderId="5" xfId="3" applyNumberFormat="1" applyFont="1" applyFill="1" applyBorder="1" applyAlignment="1">
      <alignment horizontal="center" vertical="center"/>
    </xf>
    <xf numFmtId="0" fontId="27" fillId="0" borderId="5" xfId="3" applyFont="1" applyFill="1" applyBorder="1" applyAlignment="1">
      <alignment horizontal="center" vertical="center" wrapText="1"/>
    </xf>
    <xf numFmtId="0" fontId="27" fillId="0" borderId="5" xfId="3" applyNumberFormat="1" applyFont="1" applyFill="1" applyBorder="1" applyAlignment="1">
      <alignment horizontal="center" vertical="center"/>
    </xf>
    <xf numFmtId="0" fontId="27" fillId="3" borderId="5" xfId="3" applyFont="1" applyFill="1" applyBorder="1" applyAlignment="1">
      <alignment horizontal="center" vertical="center" wrapText="1"/>
    </xf>
    <xf numFmtId="0" fontId="27" fillId="0" borderId="5" xfId="3" applyFont="1" applyFill="1" applyBorder="1" applyAlignment="1">
      <alignment horizontal="center" vertical="center"/>
    </xf>
    <xf numFmtId="182" fontId="27" fillId="0" borderId="5" xfId="3" applyNumberFormat="1" applyFont="1" applyFill="1" applyBorder="1" applyAlignment="1">
      <alignment horizontal="center" vertical="center"/>
    </xf>
    <xf numFmtId="181" fontId="27" fillId="0" borderId="5" xfId="0" applyNumberFormat="1" applyFont="1" applyFill="1" applyBorder="1" applyAlignment="1">
      <alignment horizontal="center" vertical="center"/>
    </xf>
    <xf numFmtId="180" fontId="1" fillId="0" borderId="5" xfId="63" applyNumberFormat="1" applyFont="1" applyFill="1" applyBorder="1" applyAlignment="1">
      <alignment horizontal="center" vertical="center" wrapText="1"/>
    </xf>
    <xf numFmtId="0" fontId="60" fillId="0" borderId="5" xfId="0" applyFont="1" applyFill="1" applyBorder="1" applyAlignment="1">
      <alignment horizontal="center" vertical="center"/>
    </xf>
    <xf numFmtId="185" fontId="27" fillId="3" borderId="5" xfId="3" applyNumberFormat="1" applyFont="1" applyFill="1" applyBorder="1" applyAlignment="1">
      <alignment horizontal="center" vertical="center" wrapText="1"/>
    </xf>
    <xf numFmtId="0" fontId="1" fillId="0" borderId="5" xfId="0" applyNumberFormat="1" applyFont="1" applyFill="1" applyBorder="1" applyAlignment="1" applyProtection="1">
      <alignment horizontal="center" vertical="center" wrapText="1"/>
    </xf>
    <xf numFmtId="0" fontId="27" fillId="0" borderId="5" xfId="3" applyFont="1" applyFill="1" applyBorder="1" applyAlignment="1">
      <alignment horizontal="center" vertical="center" wrapText="1" shrinkToFit="1"/>
    </xf>
    <xf numFmtId="0" fontId="26" fillId="3" borderId="0" xfId="0" applyFont="1" applyFill="1"/>
    <xf numFmtId="0" fontId="0" fillId="0" borderId="0" xfId="0" applyAlignment="1">
      <alignment horizontal="center"/>
    </xf>
    <xf numFmtId="182" fontId="0" fillId="3" borderId="0" xfId="0" applyNumberFormat="1" applyFill="1" applyAlignment="1">
      <alignment horizontal="center"/>
    </xf>
    <xf numFmtId="0" fontId="62" fillId="3" borderId="0" xfId="0" applyFont="1" applyFill="1" applyAlignment="1"/>
    <xf numFmtId="0" fontId="63" fillId="3" borderId="23" xfId="0" applyFont="1" applyFill="1" applyBorder="1" applyAlignment="1">
      <alignment vertical="center"/>
    </xf>
    <xf numFmtId="0" fontId="1" fillId="3" borderId="0" xfId="0" applyFont="1" applyFill="1" applyAlignment="1"/>
    <xf numFmtId="0" fontId="26" fillId="3" borderId="0" xfId="0" applyFont="1" applyFill="1" applyAlignment="1"/>
    <xf numFmtId="182" fontId="27" fillId="3" borderId="5" xfId="0" applyNumberFormat="1" applyFont="1" applyFill="1" applyBorder="1" applyAlignment="1">
      <alignment horizontal="center" vertical="center"/>
    </xf>
    <xf numFmtId="0" fontId="27" fillId="3" borderId="33" xfId="0" applyFont="1" applyFill="1" applyBorder="1" applyAlignment="1">
      <alignment horizontal="center" vertical="center"/>
    </xf>
    <xf numFmtId="0" fontId="64" fillId="3" borderId="5" xfId="0" applyFont="1" applyFill="1" applyBorder="1" applyAlignment="1">
      <alignment horizontal="center" vertical="center"/>
    </xf>
    <xf numFmtId="182" fontId="33" fillId="3" borderId="5" xfId="0" applyNumberFormat="1" applyFont="1" applyFill="1" applyBorder="1" applyAlignment="1">
      <alignment horizontal="center" vertical="center" wrapText="1"/>
    </xf>
    <xf numFmtId="182" fontId="50" fillId="3" borderId="5" xfId="0" applyNumberFormat="1" applyFont="1" applyFill="1" applyBorder="1" applyAlignment="1">
      <alignment horizontal="center" vertical="center"/>
    </xf>
    <xf numFmtId="182" fontId="14" fillId="3" borderId="5" xfId="0" applyNumberFormat="1" applyFont="1" applyFill="1" applyBorder="1" applyAlignment="1">
      <alignment horizontal="center" vertical="center" wrapText="1"/>
    </xf>
    <xf numFmtId="181" fontId="27" fillId="3" borderId="5" xfId="0" applyNumberFormat="1" applyFont="1" applyFill="1" applyBorder="1" applyAlignment="1">
      <alignment horizontal="center" vertical="center"/>
    </xf>
    <xf numFmtId="0" fontId="33" fillId="3" borderId="5" xfId="0" applyFont="1" applyFill="1" applyBorder="1" applyAlignment="1">
      <alignment horizontal="center" vertical="center" wrapText="1"/>
    </xf>
    <xf numFmtId="181" fontId="64" fillId="3" borderId="5" xfId="0" applyNumberFormat="1" applyFont="1" applyFill="1" applyBorder="1" applyAlignment="1">
      <alignment horizontal="center" vertical="center"/>
    </xf>
    <xf numFmtId="181" fontId="64" fillId="0" borderId="5" xfId="0" applyNumberFormat="1" applyFont="1" applyFill="1" applyBorder="1" applyAlignment="1">
      <alignment horizontal="center" vertical="center"/>
    </xf>
    <xf numFmtId="0" fontId="64" fillId="0" borderId="5" xfId="0" applyFont="1" applyFill="1" applyBorder="1" applyAlignment="1">
      <alignment horizontal="center" vertical="center"/>
    </xf>
    <xf numFmtId="0" fontId="27" fillId="0" borderId="5" xfId="0" applyNumberFormat="1" applyFont="1" applyFill="1" applyBorder="1" applyAlignment="1">
      <alignment horizontal="center" vertical="center"/>
    </xf>
    <xf numFmtId="0" fontId="65" fillId="3" borderId="0" xfId="0" applyFont="1" applyFill="1"/>
    <xf numFmtId="0" fontId="0" fillId="0" borderId="0" xfId="0" applyFont="1"/>
    <xf numFmtId="0" fontId="0" fillId="3" borderId="0" xfId="0" applyFont="1" applyFill="1"/>
    <xf numFmtId="182" fontId="0" fillId="3" borderId="0" xfId="0" applyNumberFormat="1" applyFill="1"/>
    <xf numFmtId="0" fontId="64" fillId="3" borderId="0" xfId="0" applyFont="1" applyFill="1" applyAlignment="1">
      <alignment horizontal="center" vertical="center"/>
    </xf>
    <xf numFmtId="0" fontId="64" fillId="3" borderId="0" xfId="0" applyFont="1" applyFill="1" applyAlignment="1">
      <alignment horizontal="center" vertical="center" wrapText="1"/>
    </xf>
    <xf numFmtId="0" fontId="0" fillId="3" borderId="0" xfId="0" applyFill="1" applyAlignment="1">
      <alignment horizontal="center" vertical="center"/>
    </xf>
    <xf numFmtId="0" fontId="66" fillId="3" borderId="0" xfId="0" applyFont="1" applyFill="1" applyAlignment="1">
      <alignment horizontal="center" vertical="center"/>
    </xf>
    <xf numFmtId="58" fontId="66" fillId="3" borderId="0" xfId="0" applyNumberFormat="1" applyFont="1" applyFill="1" applyAlignment="1">
      <alignment horizontal="center" vertical="center"/>
    </xf>
    <xf numFmtId="0" fontId="66" fillId="3" borderId="0" xfId="0" applyFont="1" applyFill="1" applyAlignment="1">
      <alignment horizontal="center" vertical="center" wrapText="1"/>
    </xf>
    <xf numFmtId="0" fontId="65" fillId="3" borderId="0" xfId="0" applyFont="1" applyFill="1" applyAlignment="1">
      <alignment horizontal="center" vertical="center"/>
    </xf>
    <xf numFmtId="0" fontId="1" fillId="0" borderId="11" xfId="0" applyFont="1" applyBorder="1" applyAlignment="1">
      <alignment horizontal="center" vertical="center"/>
    </xf>
    <xf numFmtId="0" fontId="1" fillId="0" borderId="5" xfId="0" applyFont="1" applyBorder="1" applyAlignment="1">
      <alignment horizontal="center" vertical="center"/>
    </xf>
    <xf numFmtId="182" fontId="27" fillId="0" borderId="5" xfId="0" applyNumberFormat="1" applyFont="1" applyFill="1" applyBorder="1" applyAlignment="1">
      <alignment horizontal="center" vertical="center"/>
    </xf>
    <xf numFmtId="182" fontId="33" fillId="0" borderId="5" xfId="0" applyNumberFormat="1" applyFont="1" applyFill="1" applyBorder="1" applyAlignment="1">
      <alignment horizontal="center" vertical="center" wrapText="1"/>
    </xf>
    <xf numFmtId="0" fontId="1" fillId="3" borderId="11" xfId="0" applyFont="1" applyFill="1" applyBorder="1" applyAlignment="1">
      <alignment horizontal="center" vertical="center"/>
    </xf>
    <xf numFmtId="0" fontId="0" fillId="0" borderId="5" xfId="0" applyFont="1" applyBorder="1" applyAlignment="1">
      <alignment horizontal="center" vertical="center"/>
    </xf>
    <xf numFmtId="182" fontId="0" fillId="0" borderId="5" xfId="0" applyNumberFormat="1" applyFont="1" applyBorder="1" applyAlignment="1">
      <alignment horizontal="center" vertical="center"/>
    </xf>
    <xf numFmtId="0" fontId="27" fillId="0" borderId="33" xfId="0" applyFont="1" applyFill="1" applyBorder="1" applyAlignment="1">
      <alignment horizontal="center" vertical="center"/>
    </xf>
    <xf numFmtId="0" fontId="33" fillId="0" borderId="5" xfId="0" applyFont="1" applyFill="1" applyBorder="1" applyAlignment="1">
      <alignment horizontal="center" vertical="center" wrapText="1"/>
    </xf>
    <xf numFmtId="0" fontId="27" fillId="3" borderId="5" xfId="0" applyNumberFormat="1" applyFont="1" applyFill="1" applyBorder="1" applyAlignment="1">
      <alignment horizontal="center" vertical="center"/>
    </xf>
    <xf numFmtId="0" fontId="0" fillId="0" borderId="11" xfId="0" applyFont="1" applyBorder="1" applyAlignment="1">
      <alignment horizontal="center" vertical="center"/>
    </xf>
    <xf numFmtId="0" fontId="0" fillId="0" borderId="0" xfId="0" applyFont="1" applyAlignment="1">
      <alignment horizontal="center" vertical="center"/>
    </xf>
    <xf numFmtId="182" fontId="0" fillId="0" borderId="0" xfId="0" applyNumberFormat="1" applyAlignment="1">
      <alignment horizontal="center"/>
    </xf>
    <xf numFmtId="0" fontId="0" fillId="0" borderId="0" xfId="0" applyAlignment="1">
      <alignment horizontal="center" vertical="center"/>
    </xf>
    <xf numFmtId="0" fontId="65" fillId="0" borderId="0" xfId="0" applyFont="1" applyAlignment="1">
      <alignment horizontal="center" vertical="center"/>
    </xf>
    <xf numFmtId="0" fontId="0" fillId="3" borderId="0" xfId="0" applyFill="1" applyAlignment="1">
      <alignment horizontal="center"/>
    </xf>
    <xf numFmtId="0" fontId="0" fillId="3" borderId="0" xfId="0" applyFill="1" applyAlignment="1">
      <alignment wrapText="1"/>
    </xf>
    <xf numFmtId="0" fontId="42" fillId="0" borderId="0" xfId="0" applyFont="1" applyFill="1" applyBorder="1" applyAlignment="1">
      <alignment vertical="center" wrapText="1"/>
    </xf>
    <xf numFmtId="181" fontId="6" fillId="0" borderId="0" xfId="0" applyNumberFormat="1" applyFont="1" applyFill="1" applyBorder="1" applyAlignment="1">
      <alignment horizontal="center" vertical="center"/>
    </xf>
    <xf numFmtId="0" fontId="62" fillId="0" borderId="0" xfId="0" applyFont="1" applyFill="1" applyAlignment="1">
      <alignment horizontal="center" vertical="center"/>
    </xf>
    <xf numFmtId="0" fontId="0" fillId="0" borderId="0" xfId="0" applyFill="1" applyAlignment="1">
      <alignment horizontal="center" vertical="center"/>
    </xf>
    <xf numFmtId="0" fontId="14" fillId="0" borderId="23" xfId="0" applyFont="1" applyFill="1" applyBorder="1" applyAlignment="1">
      <alignment horizontal="center" vertical="center"/>
    </xf>
    <xf numFmtId="0" fontId="50" fillId="0" borderId="23" xfId="0" applyFont="1" applyFill="1" applyBorder="1" applyAlignment="1">
      <alignment horizontal="center" vertical="center"/>
    </xf>
    <xf numFmtId="0" fontId="50" fillId="0" borderId="0" xfId="0" applyFont="1" applyFill="1" applyBorder="1" applyAlignment="1">
      <alignment horizontal="center" vertical="center"/>
    </xf>
    <xf numFmtId="180" fontId="26" fillId="0" borderId="0" xfId="0" applyNumberFormat="1" applyFont="1" applyFill="1" applyBorder="1" applyAlignment="1">
      <alignment horizontal="center" vertical="center"/>
    </xf>
    <xf numFmtId="0" fontId="14" fillId="0" borderId="0" xfId="0" applyFont="1" applyFill="1" applyBorder="1" applyAlignment="1">
      <alignment horizontal="center" vertical="center"/>
    </xf>
    <xf numFmtId="0" fontId="65" fillId="0" borderId="0" xfId="0" applyFont="1" applyFill="1" applyAlignment="1">
      <alignment horizontal="center" vertical="center"/>
    </xf>
    <xf numFmtId="182" fontId="1" fillId="0" borderId="5" xfId="0" applyNumberFormat="1" applyFont="1" applyFill="1" applyBorder="1" applyAlignment="1">
      <alignment horizontal="center" vertical="center"/>
    </xf>
    <xf numFmtId="182" fontId="67" fillId="0" borderId="5" xfId="0" applyNumberFormat="1" applyFont="1" applyFill="1" applyBorder="1" applyAlignment="1">
      <alignment horizontal="center" vertical="center" wrapText="1"/>
    </xf>
    <xf numFmtId="182" fontId="26" fillId="0" borderId="5" xfId="0" applyNumberFormat="1" applyFont="1" applyFill="1" applyBorder="1" applyAlignment="1">
      <alignment horizontal="center" vertical="center"/>
    </xf>
    <xf numFmtId="181" fontId="14" fillId="0" borderId="5" xfId="0" applyNumberFormat="1" applyFont="1" applyFill="1" applyBorder="1" applyAlignment="1">
      <alignment horizontal="center" vertical="center" wrapText="1"/>
    </xf>
    <xf numFmtId="0" fontId="64" fillId="0" borderId="5" xfId="0" applyFont="1" applyFill="1" applyBorder="1" applyAlignment="1">
      <alignment horizontal="center" vertical="center" wrapText="1"/>
    </xf>
    <xf numFmtId="0" fontId="6" fillId="3" borderId="0" xfId="0" applyFont="1" applyFill="1" applyBorder="1" applyAlignment="1">
      <alignment vertical="center"/>
    </xf>
    <xf numFmtId="0" fontId="15" fillId="0" borderId="0" xfId="0" applyFont="1" applyFill="1" applyBorder="1" applyAlignment="1">
      <alignment vertical="center"/>
    </xf>
    <xf numFmtId="0" fontId="15" fillId="0" borderId="0" xfId="0" applyFont="1" applyFill="1" applyBorder="1" applyAlignment="1">
      <alignment horizontal="left" vertical="center"/>
    </xf>
    <xf numFmtId="0" fontId="14" fillId="3" borderId="5" xfId="0" applyFont="1" applyFill="1" applyBorder="1" applyAlignment="1">
      <alignment horizontal="center" vertical="center"/>
    </xf>
    <xf numFmtId="180" fontId="14" fillId="3" borderId="5" xfId="0" applyNumberFormat="1" applyFont="1" applyFill="1" applyBorder="1" applyAlignment="1">
      <alignment horizontal="center" vertical="center"/>
    </xf>
    <xf numFmtId="182" fontId="14" fillId="3" borderId="5" xfId="0" applyNumberFormat="1" applyFont="1" applyFill="1" applyBorder="1" applyAlignment="1">
      <alignment vertical="center"/>
    </xf>
    <xf numFmtId="0" fontId="14" fillId="0" borderId="5" xfId="0" applyFont="1" applyFill="1" applyBorder="1" applyAlignment="1">
      <alignment vertical="center"/>
    </xf>
    <xf numFmtId="0" fontId="15" fillId="0" borderId="5" xfId="0" applyFont="1" applyFill="1" applyBorder="1" applyAlignment="1">
      <alignment vertical="center" wrapText="1"/>
    </xf>
    <xf numFmtId="182" fontId="15" fillId="3" borderId="5" xfId="0" applyNumberFormat="1" applyFont="1" applyFill="1" applyBorder="1" applyAlignment="1">
      <alignment vertical="center"/>
    </xf>
    <xf numFmtId="182" fontId="15" fillId="3" borderId="5" xfId="0" applyNumberFormat="1" applyFont="1" applyFill="1" applyBorder="1" applyAlignment="1">
      <alignment horizontal="right" vertical="center"/>
    </xf>
    <xf numFmtId="0" fontId="15" fillId="0" borderId="5" xfId="0" applyFont="1" applyFill="1" applyBorder="1" applyAlignment="1">
      <alignment horizontal="left" vertical="center"/>
    </xf>
    <xf numFmtId="182" fontId="27" fillId="3" borderId="5" xfId="0" applyNumberFormat="1" applyFont="1" applyFill="1" applyBorder="1" applyAlignment="1">
      <alignment vertical="center"/>
    </xf>
    <xf numFmtId="0" fontId="15" fillId="3" borderId="5" xfId="0" applyFont="1" applyFill="1" applyBorder="1" applyAlignment="1">
      <alignment horizontal="right" vertical="center"/>
    </xf>
    <xf numFmtId="185" fontId="6" fillId="0" borderId="0" xfId="0" applyNumberFormat="1" applyFont="1" applyFill="1" applyBorder="1" applyAlignment="1">
      <alignment vertical="center"/>
    </xf>
    <xf numFmtId="180" fontId="68" fillId="0" borderId="0" xfId="0" applyNumberFormat="1" applyFont="1" applyFill="1" applyBorder="1" applyAlignment="1">
      <alignment horizontal="center" vertical="center"/>
    </xf>
    <xf numFmtId="188" fontId="1" fillId="0" borderId="0" xfId="0" applyNumberFormat="1" applyFont="1" applyFill="1" applyBorder="1" applyAlignment="1">
      <alignment vertical="center"/>
    </xf>
    <xf numFmtId="185" fontId="26" fillId="0" borderId="0" xfId="0" applyNumberFormat="1" applyFont="1" applyFill="1" applyBorder="1" applyAlignment="1">
      <alignment vertical="center"/>
    </xf>
    <xf numFmtId="0" fontId="26" fillId="0" borderId="5" xfId="74" applyFont="1" applyFill="1" applyBorder="1" applyAlignment="1">
      <alignment horizontal="center" vertical="center"/>
    </xf>
    <xf numFmtId="180" fontId="26" fillId="0" borderId="5" xfId="74" applyNumberFormat="1" applyFont="1" applyBorder="1" applyAlignment="1">
      <alignment horizontal="center" vertical="center"/>
    </xf>
    <xf numFmtId="0" fontId="63" fillId="0" borderId="5" xfId="74" applyFont="1" applyFill="1" applyBorder="1" applyAlignment="1">
      <alignment horizontal="center" vertical="center"/>
    </xf>
    <xf numFmtId="0" fontId="63" fillId="0" borderId="5" xfId="74" applyFont="1" applyFill="1" applyBorder="1" applyAlignment="1">
      <alignment vertical="center"/>
    </xf>
    <xf numFmtId="180" fontId="1" fillId="0" borderId="5" xfId="0" applyNumberFormat="1" applyFont="1" applyBorder="1" applyAlignment="1">
      <alignment horizontal="center"/>
    </xf>
    <xf numFmtId="180" fontId="0" fillId="0" borderId="5" xfId="0" applyNumberFormat="1" applyFont="1" applyFill="1" applyBorder="1" applyAlignment="1">
      <alignment horizontal="center"/>
    </xf>
    <xf numFmtId="185" fontId="63" fillId="0" borderId="5" xfId="0" applyNumberFormat="1" applyFont="1" applyFill="1" applyBorder="1" applyAlignment="1">
      <alignment horizontal="center" vertical="center"/>
    </xf>
    <xf numFmtId="0" fontId="63" fillId="3" borderId="5" xfId="74" applyFont="1" applyFill="1" applyBorder="1" applyAlignment="1">
      <alignment vertical="center"/>
    </xf>
    <xf numFmtId="185" fontId="63" fillId="3" borderId="5" xfId="0" applyNumberFormat="1" applyFont="1" applyFill="1" applyBorder="1" applyAlignment="1">
      <alignment horizontal="center" vertical="center"/>
    </xf>
    <xf numFmtId="185" fontId="63" fillId="0" borderId="5" xfId="0" applyNumberFormat="1" applyFont="1" applyFill="1" applyBorder="1" applyAlignment="1">
      <alignment vertical="center"/>
    </xf>
    <xf numFmtId="0" fontId="63" fillId="0" borderId="5" xfId="74" applyFont="1" applyFill="1" applyBorder="1"/>
    <xf numFmtId="180" fontId="63" fillId="0" borderId="5" xfId="0" applyNumberFormat="1" applyFont="1" applyFill="1" applyBorder="1" applyAlignment="1">
      <alignment horizontal="center" vertical="center"/>
    </xf>
    <xf numFmtId="0" fontId="63" fillId="0" borderId="5" xfId="74" applyFont="1" applyFill="1" applyBorder="1" applyAlignment="1">
      <alignment horizontal="center" vertical="center" wrapText="1"/>
    </xf>
    <xf numFmtId="0" fontId="63" fillId="0" borderId="5" xfId="74" applyFont="1" applyFill="1" applyBorder="1" applyAlignment="1">
      <alignment vertical="center" wrapText="1"/>
    </xf>
    <xf numFmtId="0" fontId="63" fillId="0" borderId="5" xfId="0" applyFont="1" applyFill="1" applyBorder="1" applyAlignment="1">
      <alignment vertical="center"/>
    </xf>
    <xf numFmtId="185" fontId="69" fillId="0" borderId="5" xfId="0" applyNumberFormat="1" applyFont="1" applyFill="1" applyBorder="1" applyAlignment="1">
      <alignment horizontal="center" vertical="center"/>
    </xf>
    <xf numFmtId="0" fontId="15" fillId="0" borderId="0" xfId="15" applyFont="1" applyFill="1" applyBorder="1" applyAlignment="1">
      <alignment vertical="center"/>
    </xf>
    <xf numFmtId="0" fontId="6" fillId="0" borderId="0" xfId="15" applyFill="1" applyBorder="1" applyAlignment="1">
      <alignment vertical="center"/>
    </xf>
    <xf numFmtId="0" fontId="6" fillId="0" borderId="0" xfId="15" applyFill="1" applyBorder="1" applyAlignment="1">
      <alignment horizontal="center" vertical="center"/>
    </xf>
    <xf numFmtId="0" fontId="71" fillId="0" borderId="5" xfId="15" applyFont="1" applyFill="1" applyBorder="1" applyAlignment="1">
      <alignment horizontal="center" vertical="center"/>
    </xf>
    <xf numFmtId="0" fontId="71" fillId="3" borderId="5" xfId="15" applyFont="1" applyFill="1" applyBorder="1" applyAlignment="1">
      <alignment horizontal="center" vertical="center"/>
    </xf>
    <xf numFmtId="0" fontId="72" fillId="0" borderId="5" xfId="15" applyFont="1" applyFill="1" applyBorder="1" applyAlignment="1">
      <alignment horizontal="center" vertical="center"/>
    </xf>
    <xf numFmtId="0" fontId="69" fillId="0" borderId="5" xfId="44" applyFont="1" applyFill="1" applyBorder="1" applyAlignment="1">
      <alignment vertical="center" wrapText="1"/>
    </xf>
    <xf numFmtId="0" fontId="14" fillId="3" borderId="5" xfId="43" applyFont="1" applyFill="1" applyBorder="1" applyAlignment="1">
      <alignment horizontal="center" vertical="center"/>
    </xf>
    <xf numFmtId="0" fontId="50" fillId="3" borderId="5" xfId="43" applyFont="1" applyFill="1" applyBorder="1" applyAlignment="1">
      <alignment horizontal="center" vertical="center"/>
    </xf>
    <xf numFmtId="180" fontId="14" fillId="0" borderId="5" xfId="15" applyNumberFormat="1" applyFont="1" applyBorder="1" applyAlignment="1">
      <alignment horizontal="center" vertical="center"/>
    </xf>
    <xf numFmtId="0" fontId="15" fillId="3" borderId="5" xfId="43" applyFont="1" applyFill="1" applyBorder="1" applyAlignment="1">
      <alignment horizontal="center" vertical="center"/>
    </xf>
    <xf numFmtId="0" fontId="69" fillId="3" borderId="5" xfId="44" applyFont="1" applyFill="1" applyBorder="1" applyAlignment="1">
      <alignment horizontal="center" vertical="center" wrapText="1"/>
    </xf>
    <xf numFmtId="0" fontId="26" fillId="3" borderId="5" xfId="44" applyFont="1" applyFill="1" applyBorder="1" applyAlignment="1">
      <alignment horizontal="center" vertical="center" wrapText="1"/>
    </xf>
    <xf numFmtId="0" fontId="63" fillId="0" borderId="5" xfId="44" applyFont="1" applyFill="1" applyBorder="1" applyAlignment="1">
      <alignment vertical="center" wrapText="1"/>
    </xf>
    <xf numFmtId="0" fontId="63" fillId="0" borderId="5" xfId="44" applyFont="1" applyFill="1" applyBorder="1" applyAlignment="1">
      <alignment horizontal="center" vertical="center" wrapText="1"/>
    </xf>
    <xf numFmtId="0" fontId="63" fillId="0" borderId="5" xfId="44" applyNumberFormat="1" applyFont="1" applyFill="1" applyBorder="1" applyAlignment="1">
      <alignment horizontal="center" vertical="center" wrapText="1"/>
    </xf>
    <xf numFmtId="0" fontId="69" fillId="3" borderId="5" xfId="44" applyFont="1" applyFill="1" applyBorder="1" applyAlignment="1">
      <alignment vertical="center" wrapText="1"/>
    </xf>
    <xf numFmtId="180" fontId="15" fillId="3" borderId="5" xfId="15" applyNumberFormat="1" applyFont="1" applyFill="1" applyBorder="1" applyAlignment="1">
      <alignment horizontal="center" vertical="center"/>
    </xf>
    <xf numFmtId="0" fontId="27" fillId="3" borderId="5" xfId="43" applyFont="1" applyFill="1" applyBorder="1" applyAlignment="1">
      <alignment horizontal="center" vertical="center"/>
    </xf>
    <xf numFmtId="180" fontId="15" fillId="0" borderId="5" xfId="15" applyNumberFormat="1" applyFont="1" applyBorder="1" applyAlignment="1">
      <alignment horizontal="center" vertical="center"/>
    </xf>
    <xf numFmtId="180" fontId="15" fillId="0" borderId="5" xfId="15" applyNumberFormat="1" applyFont="1" applyFill="1" applyBorder="1" applyAlignment="1">
      <alignment horizontal="center" vertical="center"/>
    </xf>
    <xf numFmtId="0" fontId="73" fillId="0" borderId="5" xfId="44" applyFont="1" applyFill="1" applyBorder="1" applyAlignment="1">
      <alignment horizontal="center" vertical="center"/>
    </xf>
    <xf numFmtId="0" fontId="15" fillId="0" borderId="5" xfId="15" applyFont="1" applyFill="1" applyBorder="1" applyAlignment="1">
      <alignment vertical="center"/>
    </xf>
    <xf numFmtId="0" fontId="1" fillId="3" borderId="5" xfId="44" applyFont="1" applyFill="1" applyBorder="1" applyAlignment="1">
      <alignment vertical="center" wrapText="1"/>
    </xf>
    <xf numFmtId="0" fontId="27" fillId="3" borderId="5" xfId="15" applyFont="1" applyFill="1" applyBorder="1" applyAlignment="1">
      <alignment horizontal="center" vertical="center"/>
    </xf>
    <xf numFmtId="0" fontId="74" fillId="0" borderId="0" xfId="0" applyFont="1" applyFill="1" applyAlignment="1">
      <alignment horizontal="center" vertical="center"/>
    </xf>
    <xf numFmtId="49" fontId="63" fillId="2" borderId="5" xfId="32" applyNumberFormat="1" applyFont="1" applyFill="1" applyBorder="1" applyAlignment="1">
      <alignment horizontal="left" vertical="center" wrapText="1" shrinkToFit="1"/>
    </xf>
    <xf numFmtId="0" fontId="63" fillId="2" borderId="5" xfId="44" applyFont="1" applyFill="1" applyBorder="1" applyAlignment="1">
      <alignment vertical="center" wrapText="1"/>
    </xf>
    <xf numFmtId="0" fontId="63" fillId="2" borderId="5" xfId="44" applyFont="1" applyFill="1" applyBorder="1" applyAlignment="1">
      <alignment vertical="center"/>
    </xf>
    <xf numFmtId="0" fontId="63" fillId="3" borderId="5" xfId="44" applyFont="1" applyFill="1" applyBorder="1" applyAlignment="1">
      <alignment vertical="center" wrapText="1"/>
    </xf>
    <xf numFmtId="0" fontId="50" fillId="3" borderId="5" xfId="15" applyFont="1" applyFill="1" applyBorder="1" applyAlignment="1">
      <alignment horizontal="center" vertical="center"/>
    </xf>
    <xf numFmtId="0" fontId="14" fillId="0" borderId="5" xfId="15" applyFont="1" applyFill="1" applyBorder="1" applyAlignment="1">
      <alignment vertical="center"/>
    </xf>
    <xf numFmtId="0" fontId="15" fillId="3" borderId="5" xfId="15" applyFont="1" applyFill="1" applyBorder="1" applyAlignment="1">
      <alignment horizontal="center" vertical="center"/>
    </xf>
    <xf numFmtId="180" fontId="14" fillId="0" borderId="5" xfId="15" applyNumberFormat="1" applyFont="1" applyFill="1" applyBorder="1" applyAlignment="1">
      <alignment horizontal="center" vertical="center"/>
    </xf>
    <xf numFmtId="180" fontId="14" fillId="3" borderId="5" xfId="15" applyNumberFormat="1" applyFont="1" applyFill="1" applyBorder="1" applyAlignment="1">
      <alignment horizontal="center" vertical="center"/>
    </xf>
    <xf numFmtId="0" fontId="75" fillId="0" borderId="5" xfId="15" applyFont="1" applyFill="1" applyBorder="1" applyAlignment="1">
      <alignment vertical="center" wrapText="1"/>
    </xf>
    <xf numFmtId="0" fontId="69" fillId="0" borderId="5" xfId="44" applyFont="1" applyFill="1" applyBorder="1" applyAlignment="1">
      <alignment vertical="center"/>
    </xf>
    <xf numFmtId="0" fontId="63" fillId="0" borderId="5" xfId="44" applyFont="1" applyFill="1" applyBorder="1" applyAlignment="1">
      <alignment vertical="center"/>
    </xf>
    <xf numFmtId="180" fontId="14" fillId="0" borderId="0" xfId="15" applyNumberFormat="1" applyFont="1" applyFill="1" applyBorder="1" applyAlignment="1">
      <alignment horizontal="center" vertical="center"/>
    </xf>
    <xf numFmtId="0" fontId="26" fillId="3" borderId="0" xfId="44" applyFont="1" applyFill="1" applyBorder="1" applyAlignment="1">
      <alignment horizontal="center" vertical="center" wrapText="1"/>
    </xf>
    <xf numFmtId="180" fontId="42" fillId="0" borderId="0" xfId="0"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180" fontId="23" fillId="3" borderId="0" xfId="0" applyNumberFormat="1" applyFont="1" applyFill="1" applyBorder="1" applyAlignment="1">
      <alignment horizontal="center" vertical="center"/>
    </xf>
    <xf numFmtId="0" fontId="15" fillId="0" borderId="23" xfId="0" applyFont="1" applyFill="1" applyBorder="1" applyAlignment="1">
      <alignment vertical="center"/>
    </xf>
    <xf numFmtId="0" fontId="15" fillId="0" borderId="23" xfId="0" applyFont="1" applyFill="1" applyBorder="1" applyAlignment="1">
      <alignment horizontal="right" vertical="center"/>
    </xf>
    <xf numFmtId="0" fontId="10" fillId="0" borderId="0" xfId="0" applyFont="1" applyFill="1" applyBorder="1" applyAlignment="1" applyProtection="1">
      <protection locked="0"/>
    </xf>
    <xf numFmtId="0" fontId="0" fillId="0" borderId="0" xfId="0" applyAlignment="1">
      <alignment vertical="center"/>
    </xf>
    <xf numFmtId="0" fontId="10" fillId="3" borderId="0" xfId="0" applyFont="1" applyFill="1" applyBorder="1" applyAlignment="1" applyProtection="1">
      <protection locked="0"/>
    </xf>
    <xf numFmtId="1" fontId="10" fillId="3" borderId="0" xfId="0" applyNumberFormat="1" applyFont="1" applyFill="1" applyBorder="1" applyAlignment="1" applyProtection="1">
      <protection locked="0"/>
    </xf>
    <xf numFmtId="0" fontId="1" fillId="3" borderId="0" xfId="0" applyFont="1" applyFill="1" applyBorder="1" applyAlignment="1" applyProtection="1">
      <alignment horizontal="center" vertical="center"/>
      <protection locked="0"/>
    </xf>
    <xf numFmtId="0" fontId="76" fillId="3" borderId="5" xfId="0" applyFont="1" applyFill="1" applyBorder="1" applyAlignment="1" applyProtection="1">
      <alignment vertical="center" wrapText="1"/>
      <protection locked="0"/>
    </xf>
    <xf numFmtId="1" fontId="76" fillId="3" borderId="5" xfId="0" applyNumberFormat="1"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protection locked="0"/>
    </xf>
    <xf numFmtId="1" fontId="61" fillId="3" borderId="5" xfId="0" applyNumberFormat="1" applyFont="1" applyFill="1" applyBorder="1" applyAlignment="1" applyProtection="1">
      <protection locked="0"/>
    </xf>
    <xf numFmtId="1" fontId="1" fillId="3" borderId="5" xfId="0" applyNumberFormat="1" applyFont="1" applyFill="1" applyBorder="1" applyAlignment="1" applyProtection="1">
      <alignment horizontal="center"/>
    </xf>
    <xf numFmtId="180" fontId="1" fillId="3" borderId="5" xfId="1" applyNumberFormat="1" applyFont="1" applyFill="1" applyBorder="1" applyAlignment="1" applyProtection="1">
      <alignment horizontal="center"/>
    </xf>
    <xf numFmtId="10" fontId="1" fillId="3" borderId="5" xfId="1" applyNumberFormat="1" applyFont="1" applyFill="1" applyBorder="1" applyAlignment="1" applyProtection="1">
      <alignment horizontal="center"/>
      <protection locked="0"/>
    </xf>
    <xf numFmtId="1" fontId="77" fillId="3" borderId="5" xfId="0" applyNumberFormat="1" applyFont="1" applyFill="1" applyBorder="1" applyAlignment="1" applyProtection="1">
      <alignment horizontal="left" indent="1"/>
      <protection locked="0"/>
    </xf>
    <xf numFmtId="1" fontId="1" fillId="3" borderId="5" xfId="0" applyNumberFormat="1" applyFont="1" applyFill="1" applyBorder="1" applyAlignment="1" applyProtection="1">
      <alignment horizontal="center"/>
      <protection locked="0"/>
    </xf>
    <xf numFmtId="2" fontId="1" fillId="3" borderId="5" xfId="0" applyNumberFormat="1" applyFont="1" applyFill="1" applyBorder="1" applyAlignment="1" applyProtection="1">
      <alignment horizontal="center"/>
      <protection locked="0"/>
    </xf>
    <xf numFmtId="1" fontId="78" fillId="3" borderId="5" xfId="0" applyNumberFormat="1" applyFont="1" applyFill="1" applyBorder="1" applyAlignment="1" applyProtection="1">
      <alignment horizontal="left"/>
      <protection locked="0"/>
    </xf>
    <xf numFmtId="1" fontId="26" fillId="3" borderId="5" xfId="0" applyNumberFormat="1" applyFont="1" applyFill="1" applyBorder="1" applyAlignment="1" applyProtection="1">
      <protection locked="0"/>
    </xf>
    <xf numFmtId="1" fontId="1" fillId="3" borderId="5" xfId="0" applyNumberFormat="1" applyFont="1" applyFill="1" applyBorder="1" applyAlignment="1" applyProtection="1">
      <alignment horizontal="left" indent="1"/>
      <protection locked="0"/>
    </xf>
    <xf numFmtId="1" fontId="1" fillId="3" borderId="5" xfId="0" applyNumberFormat="1" applyFont="1" applyFill="1" applyBorder="1" applyAlignment="1" applyProtection="1">
      <protection locked="0"/>
    </xf>
    <xf numFmtId="1" fontId="1" fillId="3" borderId="5" xfId="0" applyNumberFormat="1" applyFont="1" applyFill="1" applyBorder="1" applyAlignment="1" applyProtection="1">
      <alignment horizontal="left"/>
      <protection locked="0"/>
    </xf>
    <xf numFmtId="0" fontId="30" fillId="3" borderId="35" xfId="0" applyFont="1" applyFill="1" applyBorder="1" applyAlignment="1">
      <alignment horizontal="left" vertical="center" wrapText="1"/>
    </xf>
    <xf numFmtId="1" fontId="1" fillId="0" borderId="5" xfId="0" applyNumberFormat="1" applyFont="1" applyFill="1" applyBorder="1" applyAlignment="1" applyProtection="1">
      <protection locked="0"/>
    </xf>
    <xf numFmtId="180" fontId="34" fillId="3" borderId="0" xfId="1" applyNumberFormat="1" applyFont="1" applyFill="1" applyBorder="1" applyAlignment="1" applyProtection="1">
      <alignment horizontal="center"/>
    </xf>
    <xf numFmtId="49" fontId="6" fillId="0" borderId="0" xfId="0" applyNumberFormat="1" applyFont="1" applyFill="1" applyBorder="1" applyAlignment="1">
      <alignment horizontal="right"/>
    </xf>
    <xf numFmtId="0" fontId="80" fillId="0" borderId="0" xfId="0" applyFont="1" applyFill="1" applyBorder="1" applyAlignment="1">
      <alignment vertical="center"/>
    </xf>
    <xf numFmtId="49" fontId="80" fillId="0" borderId="0" xfId="0" applyNumberFormat="1" applyFont="1" applyFill="1" applyBorder="1" applyAlignment="1">
      <alignment horizontal="right" vertical="center"/>
    </xf>
    <xf numFmtId="0" fontId="81" fillId="6" borderId="0" xfId="0" applyFont="1" applyFill="1" applyBorder="1" applyAlignment="1">
      <alignment vertical="center"/>
    </xf>
    <xf numFmtId="49" fontId="82" fillId="0" borderId="0" xfId="0" applyNumberFormat="1" applyFont="1" applyFill="1" applyBorder="1" applyAlignment="1">
      <alignment horizontal="right" vertical="center"/>
    </xf>
    <xf numFmtId="0" fontId="83" fillId="0" borderId="0" xfId="0" applyFont="1" applyFill="1" applyBorder="1" applyAlignment="1">
      <alignment vertical="center"/>
    </xf>
    <xf numFmtId="49" fontId="82" fillId="0" borderId="0" xfId="0" applyNumberFormat="1" applyFont="1" applyFill="1" applyBorder="1" applyAlignment="1">
      <alignment horizontal="right"/>
    </xf>
    <xf numFmtId="0" fontId="6" fillId="0" borderId="0" xfId="0" applyFont="1" applyFill="1" applyBorder="1" applyAlignment="1">
      <alignment horizontal="right" wrapText="1"/>
    </xf>
    <xf numFmtId="0" fontId="84" fillId="0" borderId="0" xfId="0" applyFont="1" applyFill="1" applyBorder="1" applyAlignment="1">
      <alignment horizontal="center" vertical="center"/>
    </xf>
    <xf numFmtId="0" fontId="85" fillId="0" borderId="0" xfId="0" applyFont="1" applyFill="1" applyBorder="1" applyAlignment="1">
      <alignment horizontal="center" wrapText="1"/>
    </xf>
    <xf numFmtId="0" fontId="86" fillId="0" borderId="0" xfId="0" applyFont="1" applyFill="1" applyBorder="1" applyAlignment="1">
      <alignment horizontal="center"/>
    </xf>
    <xf numFmtId="58" fontId="86" fillId="0" borderId="0" xfId="0" applyNumberFormat="1" applyFont="1" applyFill="1" applyBorder="1" applyAlignment="1">
      <alignment horizontal="center"/>
    </xf>
    <xf numFmtId="0" fontId="79" fillId="0" borderId="0" xfId="0" applyFont="1" applyFill="1" applyBorder="1" applyAlignment="1">
      <alignment horizontal="center" vertical="center"/>
    </xf>
    <xf numFmtId="49" fontId="79" fillId="0" borderId="0" xfId="0" applyNumberFormat="1" applyFont="1" applyFill="1" applyBorder="1" applyAlignment="1">
      <alignment horizontal="center" vertical="center"/>
    </xf>
    <xf numFmtId="1" fontId="15" fillId="3" borderId="0" xfId="0" applyNumberFormat="1" applyFont="1" applyFill="1" applyAlignment="1" applyProtection="1">
      <alignment horizontal="left"/>
      <protection locked="0"/>
    </xf>
    <xf numFmtId="1" fontId="19" fillId="3" borderId="0" xfId="0" applyNumberFormat="1" applyFont="1" applyFill="1" applyBorder="1" applyAlignment="1" applyProtection="1">
      <alignment horizontal="center" vertical="center"/>
      <protection locked="0"/>
    </xf>
    <xf numFmtId="1" fontId="27" fillId="3" borderId="0" xfId="0" applyNumberFormat="1" applyFont="1" applyFill="1" applyAlignment="1" applyProtection="1">
      <alignment horizontal="left" vertical="center" wrapText="1"/>
      <protection locked="0"/>
    </xf>
    <xf numFmtId="0" fontId="19" fillId="0" borderId="0" xfId="74" applyFont="1" applyAlignment="1">
      <alignment horizontal="center" vertical="center"/>
    </xf>
    <xf numFmtId="58" fontId="15" fillId="0" borderId="23" xfId="0" applyNumberFormat="1" applyFont="1" applyFill="1" applyBorder="1" applyAlignment="1">
      <alignment horizontal="center" vertical="center"/>
    </xf>
    <xf numFmtId="0" fontId="15" fillId="0" borderId="5" xfId="0" applyFont="1" applyFill="1" applyBorder="1" applyAlignment="1">
      <alignment horizontal="center" vertical="center"/>
    </xf>
    <xf numFmtId="0" fontId="19" fillId="0" borderId="0" xfId="74" applyFont="1" applyFill="1" applyBorder="1" applyAlignment="1">
      <alignment horizontal="center" vertical="center"/>
    </xf>
    <xf numFmtId="58" fontId="6" fillId="0" borderId="23" xfId="15" applyNumberFormat="1" applyFill="1" applyBorder="1" applyAlignment="1">
      <alignment horizontal="right" vertical="center"/>
    </xf>
    <xf numFmtId="58" fontId="42" fillId="0" borderId="23" xfId="15" applyNumberFormat="1" applyFont="1" applyFill="1" applyBorder="1" applyAlignment="1">
      <alignment horizontal="right" vertical="center"/>
    </xf>
    <xf numFmtId="0" fontId="17" fillId="0" borderId="5" xfId="15" applyFont="1" applyFill="1" applyBorder="1" applyAlignment="1">
      <alignment horizontal="center" vertical="center"/>
    </xf>
    <xf numFmtId="0" fontId="17" fillId="3" borderId="5" xfId="15" applyFont="1" applyFill="1" applyBorder="1" applyAlignment="1">
      <alignment horizontal="center" vertical="center"/>
    </xf>
    <xf numFmtId="0" fontId="70" fillId="0" borderId="5" xfId="15" applyFont="1" applyFill="1" applyBorder="1" applyAlignment="1">
      <alignment horizontal="center" vertical="center"/>
    </xf>
    <xf numFmtId="49" fontId="1" fillId="0" borderId="0" xfId="0" applyNumberFormat="1" applyFont="1" applyFill="1" applyBorder="1" applyAlignment="1">
      <alignment horizontal="left" vertical="center"/>
    </xf>
    <xf numFmtId="188" fontId="1" fillId="0" borderId="0" xfId="0" applyNumberFormat="1" applyFont="1" applyFill="1" applyAlignment="1">
      <alignment horizontal="center" vertical="center"/>
    </xf>
    <xf numFmtId="188" fontId="1" fillId="0" borderId="0" xfId="0" applyNumberFormat="1" applyFont="1" applyFill="1" applyAlignment="1">
      <alignment vertical="center"/>
    </xf>
    <xf numFmtId="180" fontId="1" fillId="0" borderId="0" xfId="0" applyNumberFormat="1" applyFont="1" applyFill="1" applyAlignment="1">
      <alignment horizontal="center" vertical="center"/>
    </xf>
    <xf numFmtId="0" fontId="26" fillId="0" borderId="5" xfId="74" applyFont="1" applyFill="1" applyBorder="1" applyAlignment="1">
      <alignment horizontal="center" vertical="center"/>
    </xf>
    <xf numFmtId="185" fontId="26" fillId="0" borderId="5" xfId="74" applyNumberFormat="1" applyFont="1" applyBorder="1" applyAlignment="1">
      <alignment horizontal="center" vertical="center"/>
    </xf>
    <xf numFmtId="180" fontId="26" fillId="0" borderId="5" xfId="74" applyNumberFormat="1" applyFont="1" applyBorder="1" applyAlignment="1">
      <alignment horizontal="center" vertical="center"/>
    </xf>
    <xf numFmtId="0" fontId="13" fillId="0" borderId="0" xfId="0" applyFont="1" applyFill="1" applyBorder="1" applyAlignment="1">
      <alignment horizontal="center" vertical="center"/>
    </xf>
    <xf numFmtId="0" fontId="13" fillId="3" borderId="0" xfId="0" applyFont="1" applyFill="1" applyBorder="1" applyAlignment="1">
      <alignment horizontal="center" vertical="center"/>
    </xf>
    <xf numFmtId="0" fontId="15" fillId="0" borderId="0" xfId="0" applyFont="1" applyFill="1" applyBorder="1" applyAlignment="1">
      <alignment horizontal="left" vertical="center"/>
    </xf>
    <xf numFmtId="0" fontId="15" fillId="3" borderId="0" xfId="0" applyFont="1" applyFill="1" applyBorder="1" applyAlignment="1">
      <alignment horizontal="left" vertical="center"/>
    </xf>
    <xf numFmtId="0" fontId="14" fillId="0" borderId="5" xfId="0" applyFont="1" applyFill="1" applyBorder="1" applyAlignment="1">
      <alignment horizontal="center" vertical="center"/>
    </xf>
    <xf numFmtId="0" fontId="14" fillId="3" borderId="5" xfId="0" applyFont="1" applyFill="1" applyBorder="1" applyAlignment="1">
      <alignment horizontal="center" vertical="center"/>
    </xf>
    <xf numFmtId="0" fontId="13" fillId="0" borderId="0" xfId="0" applyFont="1" applyFill="1" applyAlignment="1">
      <alignment horizontal="center" vertical="center"/>
    </xf>
    <xf numFmtId="0" fontId="13" fillId="0" borderId="0" xfId="0" applyFont="1" applyFill="1" applyAlignment="1">
      <alignment horizontal="center" vertical="center" wrapText="1"/>
    </xf>
    <xf numFmtId="0" fontId="15" fillId="0" borderId="23" xfId="0" applyFont="1" applyFill="1" applyBorder="1" applyAlignment="1">
      <alignment horizontal="left" vertical="center"/>
    </xf>
    <xf numFmtId="58" fontId="50" fillId="0" borderId="23" xfId="0" applyNumberFormat="1" applyFont="1" applyFill="1" applyBorder="1" applyAlignment="1">
      <alignment horizontal="center" vertical="center"/>
    </xf>
    <xf numFmtId="0" fontId="15" fillId="0" borderId="0" xfId="0" applyFont="1" applyFill="1" applyAlignment="1">
      <alignment horizontal="right" vertical="center"/>
    </xf>
    <xf numFmtId="0" fontId="1" fillId="0" borderId="5" xfId="0" applyFont="1" applyFill="1" applyBorder="1" applyAlignment="1">
      <alignment horizontal="center" vertical="center"/>
    </xf>
    <xf numFmtId="182" fontId="1" fillId="0" borderId="5" xfId="0" applyNumberFormat="1" applyFont="1" applyFill="1" applyBorder="1" applyAlignment="1">
      <alignment horizontal="center" vertical="center"/>
    </xf>
    <xf numFmtId="0" fontId="62"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0" fontId="15" fillId="3" borderId="0" xfId="0" applyFont="1" applyFill="1" applyAlignment="1">
      <alignment horizontal="left" vertical="center"/>
    </xf>
    <xf numFmtId="0" fontId="19" fillId="3" borderId="0" xfId="59" applyFont="1" applyFill="1" applyAlignment="1">
      <alignment horizontal="center" vertical="center" wrapText="1"/>
    </xf>
    <xf numFmtId="0" fontId="27" fillId="3" borderId="0" xfId="14" applyFont="1" applyFill="1" applyAlignment="1">
      <alignment horizontal="left" vertical="center"/>
    </xf>
    <xf numFmtId="0" fontId="15" fillId="3" borderId="23" xfId="0" applyFont="1" applyFill="1" applyBorder="1" applyAlignment="1">
      <alignment horizontal="right" vertical="center"/>
    </xf>
    <xf numFmtId="0" fontId="27" fillId="0" borderId="5" xfId="0" applyFont="1" applyFill="1" applyBorder="1" applyAlignment="1">
      <alignment horizontal="center" vertical="center"/>
    </xf>
    <xf numFmtId="182" fontId="27" fillId="3" borderId="5" xfId="0" applyNumberFormat="1" applyFont="1" applyFill="1" applyBorder="1" applyAlignment="1">
      <alignment horizontal="center" vertical="center"/>
    </xf>
    <xf numFmtId="182" fontId="64" fillId="3" borderId="5" xfId="0" applyNumberFormat="1" applyFont="1" applyFill="1" applyBorder="1" applyAlignment="1">
      <alignment horizontal="center" vertical="center"/>
    </xf>
    <xf numFmtId="0" fontId="64" fillId="0" borderId="5" xfId="0" applyFont="1" applyFill="1" applyBorder="1" applyAlignment="1">
      <alignment horizontal="center" vertical="center"/>
    </xf>
    <xf numFmtId="0" fontId="19" fillId="3" borderId="0" xfId="0" applyFont="1" applyFill="1" applyAlignment="1">
      <alignment horizontal="center"/>
    </xf>
    <xf numFmtId="58" fontId="26" fillId="3" borderId="0" xfId="0" applyNumberFormat="1" applyFont="1" applyFill="1" applyAlignment="1">
      <alignment horizontal="center" vertical="center"/>
    </xf>
    <xf numFmtId="58" fontId="26" fillId="3" borderId="0" xfId="0" applyNumberFormat="1" applyFont="1" applyFill="1" applyAlignment="1">
      <alignment vertical="center"/>
    </xf>
    <xf numFmtId="0" fontId="63" fillId="3" borderId="23" xfId="0" applyFont="1" applyFill="1" applyBorder="1" applyAlignment="1">
      <alignment horizontal="center" vertical="center"/>
    </xf>
    <xf numFmtId="0" fontId="27" fillId="3" borderId="5" xfId="0" applyFont="1" applyFill="1" applyBorder="1" applyAlignment="1">
      <alignment horizontal="center" vertical="center"/>
    </xf>
    <xf numFmtId="0" fontId="27" fillId="3" borderId="31" xfId="0" applyFont="1" applyFill="1" applyBorder="1" applyAlignment="1">
      <alignment horizontal="center" vertical="center"/>
    </xf>
    <xf numFmtId="0" fontId="27" fillId="3" borderId="33" xfId="0" applyFont="1" applyFill="1" applyBorder="1" applyAlignment="1">
      <alignment horizontal="center" vertical="center"/>
    </xf>
    <xf numFmtId="0" fontId="64" fillId="3" borderId="5" xfId="0" applyFont="1" applyFill="1" applyBorder="1" applyAlignment="1">
      <alignment horizontal="center" vertical="center"/>
    </xf>
    <xf numFmtId="0" fontId="50" fillId="3" borderId="5" xfId="0" applyFont="1" applyFill="1" applyBorder="1" applyAlignment="1">
      <alignment horizontal="center" vertical="center"/>
    </xf>
    <xf numFmtId="0" fontId="19" fillId="0" borderId="0" xfId="3" applyFont="1" applyFill="1" applyAlignment="1" applyProtection="1">
      <alignment horizontal="center" vertical="center"/>
      <protection locked="0"/>
    </xf>
    <xf numFmtId="58" fontId="27" fillId="0" borderId="23" xfId="3" applyNumberFormat="1" applyFont="1" applyFill="1" applyBorder="1" applyAlignment="1">
      <alignment horizontal="right" vertical="center"/>
    </xf>
    <xf numFmtId="185" fontId="27" fillId="0" borderId="23" xfId="3" applyNumberFormat="1" applyFont="1" applyFill="1" applyBorder="1" applyAlignment="1">
      <alignment horizontal="center" vertical="center"/>
    </xf>
    <xf numFmtId="0" fontId="50" fillId="0" borderId="24" xfId="3" applyFont="1" applyFill="1" applyBorder="1" applyAlignment="1">
      <alignment horizontal="center" vertical="center" wrapText="1"/>
    </xf>
    <xf numFmtId="0" fontId="50" fillId="0" borderId="11" xfId="3" applyFont="1" applyFill="1" applyBorder="1" applyAlignment="1">
      <alignment horizontal="center" vertical="center" wrapText="1"/>
    </xf>
    <xf numFmtId="0" fontId="50" fillId="0" borderId="5" xfId="3" applyFont="1" applyFill="1" applyBorder="1" applyAlignment="1">
      <alignment horizontal="center" vertical="center" wrapText="1"/>
    </xf>
    <xf numFmtId="0" fontId="50" fillId="0" borderId="5" xfId="20" applyFont="1" applyFill="1" applyBorder="1" applyAlignment="1">
      <alignment horizontal="center" vertical="center" wrapText="1"/>
    </xf>
    <xf numFmtId="0" fontId="50" fillId="0" borderId="34" xfId="0" applyFont="1" applyFill="1" applyBorder="1" applyAlignment="1">
      <alignment horizontal="center" vertical="center" wrapText="1"/>
    </xf>
    <xf numFmtId="0" fontId="50" fillId="0" borderId="11" xfId="0" applyFont="1" applyFill="1" applyBorder="1" applyAlignment="1">
      <alignment horizontal="center" vertical="center" wrapText="1"/>
    </xf>
    <xf numFmtId="0" fontId="50" fillId="0" borderId="31" xfId="3" applyFont="1" applyFill="1" applyBorder="1" applyAlignment="1">
      <alignment horizontal="center" vertical="center" wrapText="1"/>
    </xf>
    <xf numFmtId="0" fontId="50" fillId="0" borderId="33" xfId="3" applyFont="1" applyFill="1" applyBorder="1" applyAlignment="1">
      <alignment horizontal="center" vertical="center" wrapText="1"/>
    </xf>
    <xf numFmtId="181" fontId="50" fillId="0" borderId="31" xfId="3" applyNumberFormat="1" applyFont="1" applyFill="1" applyBorder="1" applyAlignment="1">
      <alignment horizontal="center" vertical="center" wrapText="1"/>
    </xf>
    <xf numFmtId="181" fontId="50" fillId="0" borderId="33" xfId="3" applyNumberFormat="1" applyFont="1" applyFill="1" applyBorder="1" applyAlignment="1">
      <alignment horizontal="center" vertical="center" wrapText="1"/>
    </xf>
    <xf numFmtId="0" fontId="50" fillId="0" borderId="33" xfId="0" applyFont="1" applyFill="1" applyBorder="1" applyAlignment="1">
      <alignment horizontal="center" vertical="center" wrapText="1"/>
    </xf>
    <xf numFmtId="0" fontId="50" fillId="0" borderId="41" xfId="3" applyFont="1" applyFill="1" applyBorder="1" applyAlignment="1">
      <alignment horizontal="center" vertical="center" wrapText="1"/>
    </xf>
    <xf numFmtId="0" fontId="42" fillId="0" borderId="0" xfId="0" applyFont="1" applyFill="1" applyAlignment="1">
      <alignment horizontal="left"/>
    </xf>
    <xf numFmtId="0" fontId="19" fillId="0" borderId="0" xfId="0" applyFont="1" applyFill="1" applyAlignment="1">
      <alignment horizontal="center" vertical="center"/>
    </xf>
    <xf numFmtId="182" fontId="19" fillId="0" borderId="0" xfId="0" applyNumberFormat="1" applyFont="1" applyFill="1" applyAlignment="1">
      <alignment horizontal="center" vertical="center"/>
    </xf>
    <xf numFmtId="0" fontId="19" fillId="0" borderId="0" xfId="0" applyFont="1" applyFill="1" applyAlignment="1">
      <alignment horizontal="center" vertical="center" wrapText="1"/>
    </xf>
    <xf numFmtId="0" fontId="27" fillId="0" borderId="23" xfId="0" applyFont="1" applyFill="1" applyBorder="1" applyAlignment="1">
      <alignment horizontal="left" vertical="center"/>
    </xf>
    <xf numFmtId="58" fontId="27" fillId="0" borderId="23" xfId="0" applyNumberFormat="1" applyFont="1" applyFill="1" applyBorder="1" applyAlignment="1">
      <alignment horizontal="center" vertical="center"/>
    </xf>
    <xf numFmtId="185" fontId="27" fillId="0" borderId="0" xfId="3" applyNumberFormat="1" applyFont="1" applyFill="1" applyAlignment="1">
      <alignment horizontal="right" vertical="center"/>
    </xf>
    <xf numFmtId="185" fontId="27" fillId="0" borderId="0" xfId="3" applyNumberFormat="1" applyFont="1" applyFill="1" applyAlignment="1">
      <alignment horizontal="right" vertical="center" wrapText="1"/>
    </xf>
    <xf numFmtId="0" fontId="50" fillId="0" borderId="31" xfId="0" applyFont="1" applyFill="1" applyBorder="1" applyAlignment="1">
      <alignment horizontal="center" vertical="center" wrapText="1"/>
    </xf>
    <xf numFmtId="0" fontId="50" fillId="0" borderId="41" xfId="0" applyFont="1" applyFill="1" applyBorder="1" applyAlignment="1">
      <alignment horizontal="center" vertical="center" wrapText="1"/>
    </xf>
    <xf numFmtId="0" fontId="50" fillId="0" borderId="5" xfId="0" applyFont="1" applyFill="1" applyBorder="1" applyAlignment="1">
      <alignment horizontal="center" vertical="center" wrapText="1"/>
    </xf>
    <xf numFmtId="182" fontId="50" fillId="0" borderId="5" xfId="0" applyNumberFormat="1" applyFont="1" applyFill="1" applyBorder="1" applyAlignment="1">
      <alignment horizontal="center" vertical="center" wrapText="1"/>
    </xf>
    <xf numFmtId="0" fontId="19" fillId="3" borderId="0" xfId="59" applyFont="1" applyFill="1" applyAlignment="1">
      <alignment horizontal="center" vertical="top" wrapText="1"/>
    </xf>
    <xf numFmtId="0" fontId="19" fillId="0" borderId="0" xfId="59" applyFont="1" applyFill="1" applyAlignment="1">
      <alignment horizontal="center" vertical="top" wrapText="1"/>
    </xf>
    <xf numFmtId="0" fontId="26" fillId="3" borderId="5" xfId="59" applyFont="1" applyFill="1" applyBorder="1" applyAlignment="1">
      <alignment horizontal="center" vertical="center"/>
    </xf>
    <xf numFmtId="0" fontId="26" fillId="0" borderId="5" xfId="59" applyFont="1" applyFill="1" applyBorder="1" applyAlignment="1">
      <alignment horizontal="center" vertical="center"/>
    </xf>
    <xf numFmtId="0" fontId="26" fillId="3" borderId="5" xfId="14" applyFont="1" applyFill="1" applyBorder="1" applyAlignment="1">
      <alignment horizontal="center" vertical="center" wrapText="1"/>
    </xf>
    <xf numFmtId="0" fontId="26" fillId="3" borderId="34" xfId="59" applyFont="1" applyFill="1" applyBorder="1" applyAlignment="1">
      <alignment horizontal="center" vertical="center" wrapText="1"/>
    </xf>
    <xf numFmtId="0" fontId="26" fillId="3" borderId="11" xfId="59" applyFont="1" applyFill="1" applyBorder="1" applyAlignment="1">
      <alignment horizontal="center" vertical="center" wrapText="1"/>
    </xf>
    <xf numFmtId="0" fontId="26" fillId="0" borderId="34" xfId="59" applyNumberFormat="1" applyFont="1" applyFill="1" applyBorder="1" applyAlignment="1">
      <alignment horizontal="center" vertical="center" wrapText="1"/>
    </xf>
    <xf numFmtId="0" fontId="26" fillId="0" borderId="11" xfId="59" applyNumberFormat="1" applyFont="1" applyFill="1" applyBorder="1" applyAlignment="1">
      <alignment horizontal="center" vertical="center" wrapText="1"/>
    </xf>
    <xf numFmtId="0" fontId="1" fillId="3" borderId="0" xfId="14" applyFont="1" applyFill="1" applyAlignment="1">
      <alignment vertical="center" wrapText="1"/>
    </xf>
    <xf numFmtId="0" fontId="1" fillId="3" borderId="0" xfId="14" applyFont="1" applyFill="1" applyAlignment="1">
      <alignment vertical="center"/>
    </xf>
    <xf numFmtId="0" fontId="1" fillId="0" borderId="0" xfId="14" applyFont="1" applyFill="1" applyAlignment="1">
      <alignment vertical="center"/>
    </xf>
    <xf numFmtId="0" fontId="34" fillId="3" borderId="0" xfId="14" applyFont="1" applyFill="1" applyBorder="1" applyAlignment="1">
      <alignment horizontal="center" vertical="center" wrapText="1"/>
    </xf>
    <xf numFmtId="0" fontId="51" fillId="3" borderId="0"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26" fillId="3" borderId="5" xfId="14" applyFont="1" applyFill="1" applyBorder="1" applyAlignment="1">
      <alignment horizontal="center" vertical="center"/>
    </xf>
    <xf numFmtId="0" fontId="26" fillId="3" borderId="5" xfId="59" applyFont="1" applyFill="1" applyBorder="1" applyAlignment="1">
      <alignment horizontal="center" vertical="center" wrapText="1"/>
    </xf>
    <xf numFmtId="0" fontId="26" fillId="3" borderId="31" xfId="14" applyFont="1" applyFill="1" applyBorder="1" applyAlignment="1">
      <alignment horizontal="center" vertical="center" wrapText="1"/>
    </xf>
    <xf numFmtId="0" fontId="26" fillId="3" borderId="41" xfId="14" applyFont="1" applyFill="1" applyBorder="1" applyAlignment="1">
      <alignment horizontal="center" vertical="center" wrapText="1"/>
    </xf>
    <xf numFmtId="0" fontId="26" fillId="3" borderId="33" xfId="14" applyFont="1" applyFill="1" applyBorder="1" applyAlignment="1">
      <alignment horizontal="center" vertical="center" wrapText="1"/>
    </xf>
    <xf numFmtId="184" fontId="26" fillId="3" borderId="41" xfId="14" applyNumberFormat="1" applyFont="1" applyFill="1" applyBorder="1" applyAlignment="1">
      <alignment horizontal="center" vertical="center" wrapText="1"/>
    </xf>
    <xf numFmtId="184" fontId="26" fillId="3" borderId="33" xfId="14" applyNumberFormat="1" applyFont="1" applyFill="1" applyBorder="1" applyAlignment="1">
      <alignment horizontal="center" vertical="center" wrapText="1"/>
    </xf>
    <xf numFmtId="0" fontId="19" fillId="3" borderId="0" xfId="0" applyFont="1" applyFill="1" applyBorder="1" applyAlignment="1">
      <alignment horizontal="center" vertical="center"/>
    </xf>
    <xf numFmtId="0" fontId="27" fillId="3" borderId="23" xfId="0" applyFont="1" applyFill="1" applyBorder="1" applyAlignment="1">
      <alignment horizontal="left" vertical="center"/>
    </xf>
    <xf numFmtId="58" fontId="27" fillId="3" borderId="23" xfId="0" applyNumberFormat="1" applyFont="1" applyFill="1" applyBorder="1" applyAlignment="1">
      <alignment horizontal="center" vertical="center"/>
    </xf>
    <xf numFmtId="58" fontId="15" fillId="3" borderId="23" xfId="0" applyNumberFormat="1" applyFont="1" applyFill="1" applyBorder="1" applyAlignment="1">
      <alignment horizontal="center" vertical="center"/>
    </xf>
    <xf numFmtId="0" fontId="15" fillId="3" borderId="23" xfId="0" applyFont="1" applyFill="1" applyBorder="1" applyAlignment="1">
      <alignment horizontal="center" vertical="center"/>
    </xf>
    <xf numFmtId="0" fontId="36" fillId="0" borderId="0" xfId="0" applyFont="1" applyFill="1" applyAlignment="1">
      <alignment horizontal="center" vertical="top" wrapText="1"/>
    </xf>
    <xf numFmtId="0" fontId="43" fillId="0" borderId="23" xfId="0" applyFont="1" applyFill="1" applyBorder="1" applyAlignment="1">
      <alignment horizontal="left"/>
    </xf>
    <xf numFmtId="0" fontId="6" fillId="0" borderId="23" xfId="0" applyFont="1" applyFill="1" applyBorder="1" applyAlignment="1">
      <alignment horizontal="left"/>
    </xf>
    <xf numFmtId="0" fontId="6" fillId="0" borderId="0" xfId="0" applyNumberFormat="1" applyFont="1" applyFill="1" applyAlignment="1">
      <alignment horizontal="center" vertical="center"/>
    </xf>
    <xf numFmtId="0" fontId="43" fillId="0" borderId="24" xfId="0" applyNumberFormat="1" applyFont="1" applyFill="1" applyBorder="1" applyAlignment="1">
      <alignment horizontal="center" vertical="center" wrapText="1"/>
    </xf>
    <xf numFmtId="0" fontId="43" fillId="0" borderId="34" xfId="0" applyNumberFormat="1" applyFont="1" applyFill="1" applyBorder="1" applyAlignment="1">
      <alignment horizontal="center" vertical="center" wrapText="1"/>
    </xf>
    <xf numFmtId="0" fontId="43" fillId="0" borderId="11" xfId="0" applyNumberFormat="1" applyFont="1" applyFill="1" applyBorder="1" applyAlignment="1">
      <alignment horizontal="center" vertical="center" wrapText="1"/>
    </xf>
    <xf numFmtId="0" fontId="43" fillId="0" borderId="5" xfId="0" applyNumberFormat="1" applyFont="1" applyFill="1" applyBorder="1" applyAlignment="1">
      <alignment horizontal="center" vertical="center"/>
    </xf>
    <xf numFmtId="0" fontId="43" fillId="0" borderId="5" xfId="0" applyNumberFormat="1" applyFont="1" applyFill="1" applyBorder="1" applyAlignment="1">
      <alignment horizontal="center" vertical="center" wrapText="1"/>
    </xf>
    <xf numFmtId="0" fontId="43" fillId="0" borderId="5" xfId="0" applyFont="1" applyFill="1" applyBorder="1" applyAlignment="1">
      <alignment horizontal="center" vertical="center"/>
    </xf>
    <xf numFmtId="0" fontId="43" fillId="0" borderId="5" xfId="0" applyFont="1" applyFill="1" applyBorder="1" applyAlignment="1">
      <alignment horizontal="center" vertical="center" wrapText="1"/>
    </xf>
    <xf numFmtId="186" fontId="43" fillId="0" borderId="5" xfId="0" applyNumberFormat="1" applyFont="1" applyFill="1" applyBorder="1" applyAlignment="1">
      <alignment horizontal="center" vertical="center" wrapText="1"/>
    </xf>
    <xf numFmtId="181" fontId="43" fillId="0" borderId="5" xfId="0" applyNumberFormat="1" applyFont="1" applyFill="1" applyBorder="1" applyAlignment="1">
      <alignment horizontal="center" vertical="center" wrapText="1"/>
    </xf>
    <xf numFmtId="58" fontId="27" fillId="0" borderId="23" xfId="0" applyNumberFormat="1" applyFont="1" applyFill="1" applyBorder="1" applyAlignment="1">
      <alignment horizontal="center"/>
    </xf>
    <xf numFmtId="0" fontId="27" fillId="0" borderId="23" xfId="0" applyFont="1" applyFill="1" applyBorder="1" applyAlignment="1">
      <alignment horizontal="right"/>
    </xf>
    <xf numFmtId="0" fontId="47" fillId="0" borderId="24" xfId="0" applyFont="1" applyFill="1" applyBorder="1" applyAlignment="1">
      <alignment horizontal="center" vertical="center" wrapText="1"/>
    </xf>
    <xf numFmtId="0" fontId="47" fillId="0" borderId="11" xfId="0" applyFont="1" applyFill="1" applyBorder="1" applyAlignment="1">
      <alignment horizontal="center" vertical="center" wrapText="1"/>
    </xf>
    <xf numFmtId="0" fontId="51" fillId="0" borderId="40" xfId="0" applyFont="1" applyFill="1" applyBorder="1" applyAlignment="1">
      <alignment horizontal="left" vertical="center" wrapText="1"/>
    </xf>
    <xf numFmtId="0" fontId="51" fillId="0" borderId="40" xfId="0" applyFont="1" applyFill="1" applyBorder="1" applyAlignment="1">
      <alignment horizontal="left" vertical="center"/>
    </xf>
    <xf numFmtId="0" fontId="34" fillId="0" borderId="31" xfId="0" applyFont="1" applyFill="1" applyBorder="1" applyAlignment="1">
      <alignment horizontal="center" vertical="center"/>
    </xf>
    <xf numFmtId="0" fontId="34" fillId="0" borderId="33"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33" xfId="0" applyFont="1" applyFill="1" applyBorder="1" applyAlignment="1">
      <alignment horizontal="center" vertical="center" wrapText="1"/>
    </xf>
    <xf numFmtId="0" fontId="34" fillId="0" borderId="31" xfId="0" applyNumberFormat="1" applyFont="1" applyFill="1" applyBorder="1" applyAlignment="1">
      <alignment horizontal="center" vertical="center" wrapText="1"/>
    </xf>
    <xf numFmtId="0" fontId="34" fillId="0" borderId="33" xfId="0" applyNumberFormat="1" applyFont="1" applyFill="1" applyBorder="1" applyAlignment="1">
      <alignment horizontal="center" vertical="center" wrapText="1"/>
    </xf>
    <xf numFmtId="0" fontId="34" fillId="0" borderId="5" xfId="0" applyFont="1" applyFill="1" applyBorder="1" applyAlignment="1">
      <alignment horizontal="center" vertical="center" wrapText="1"/>
    </xf>
    <xf numFmtId="0" fontId="47" fillId="0" borderId="5"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33" xfId="0" applyFont="1" applyFill="1" applyBorder="1" applyAlignment="1">
      <alignment horizontal="center" vertical="center" wrapText="1"/>
    </xf>
    <xf numFmtId="0" fontId="36" fillId="0" borderId="0" xfId="0" applyFont="1" applyFill="1" applyBorder="1" applyAlignment="1">
      <alignment horizontal="center" vertical="center" wrapText="1"/>
    </xf>
    <xf numFmtId="183" fontId="36" fillId="0" borderId="0" xfId="0" applyNumberFormat="1" applyFont="1" applyFill="1" applyBorder="1" applyAlignment="1">
      <alignment horizontal="center" vertical="center" wrapText="1"/>
    </xf>
    <xf numFmtId="181" fontId="36" fillId="0" borderId="0" xfId="0"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wrapText="1"/>
    </xf>
    <xf numFmtId="0" fontId="35" fillId="0" borderId="0" xfId="0" applyFont="1" applyFill="1" applyBorder="1" applyAlignment="1">
      <alignment horizontal="left" vertical="center" wrapText="1"/>
    </xf>
    <xf numFmtId="0" fontId="35" fillId="0" borderId="23" xfId="0" applyFont="1" applyFill="1" applyBorder="1" applyAlignment="1">
      <alignment horizontal="center" vertical="center" wrapText="1"/>
    </xf>
    <xf numFmtId="0" fontId="35" fillId="0" borderId="23" xfId="0" applyFont="1" applyFill="1" applyBorder="1" applyAlignment="1">
      <alignment horizontal="right" vertical="center" wrapText="1"/>
    </xf>
    <xf numFmtId="0" fontId="35" fillId="0" borderId="23" xfId="0" applyNumberFormat="1" applyFont="1" applyFill="1" applyBorder="1" applyAlignment="1">
      <alignment horizontal="right" vertical="center" wrapText="1"/>
    </xf>
    <xf numFmtId="181" fontId="37" fillId="0" borderId="5" xfId="63" applyNumberFormat="1" applyFont="1" applyFill="1" applyBorder="1" applyAlignment="1">
      <alignment horizontal="center" vertical="center" wrapText="1"/>
    </xf>
    <xf numFmtId="0" fontId="37" fillId="0" borderId="5" xfId="63" applyFont="1" applyFill="1" applyBorder="1" applyAlignment="1">
      <alignment horizontal="center" vertical="center" wrapText="1"/>
    </xf>
    <xf numFmtId="49" fontId="37" fillId="0" borderId="5" xfId="63" applyNumberFormat="1" applyFont="1" applyFill="1" applyBorder="1" applyAlignment="1">
      <alignment horizontal="center" vertical="center" wrapText="1"/>
    </xf>
    <xf numFmtId="0" fontId="37" fillId="0" borderId="5" xfId="63" applyNumberFormat="1" applyFont="1" applyFill="1" applyBorder="1" applyAlignment="1">
      <alignment horizontal="center" vertical="center" wrapText="1"/>
    </xf>
    <xf numFmtId="49" fontId="37" fillId="0" borderId="31" xfId="63" applyNumberFormat="1" applyFont="1" applyFill="1" applyBorder="1" applyAlignment="1">
      <alignment horizontal="center" vertical="center" wrapText="1"/>
    </xf>
    <xf numFmtId="49" fontId="37" fillId="0" borderId="33" xfId="63" applyNumberFormat="1" applyFont="1" applyFill="1" applyBorder="1" applyAlignment="1">
      <alignment horizontal="center" vertical="center" wrapText="1"/>
    </xf>
    <xf numFmtId="0" fontId="37" fillId="0" borderId="31" xfId="63" applyNumberFormat="1" applyFont="1" applyFill="1" applyBorder="1" applyAlignment="1">
      <alignment horizontal="center" vertical="center" wrapText="1"/>
    </xf>
    <xf numFmtId="0" fontId="37" fillId="0" borderId="33" xfId="63" applyNumberFormat="1" applyFont="1" applyFill="1" applyBorder="1" applyAlignment="1">
      <alignment horizontal="center" vertical="center" wrapText="1"/>
    </xf>
    <xf numFmtId="0" fontId="13" fillId="3" borderId="0" xfId="75" applyFont="1" applyFill="1" applyBorder="1" applyAlignment="1">
      <alignment horizontal="center" vertical="center"/>
    </xf>
    <xf numFmtId="0" fontId="19"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29" fillId="0" borderId="0" xfId="0" applyFont="1" applyFill="1" applyBorder="1" applyAlignment="1">
      <alignment vertical="center" wrapText="1"/>
    </xf>
    <xf numFmtId="0" fontId="32" fillId="0" borderId="0" xfId="0" applyFont="1" applyFill="1" applyBorder="1" applyAlignment="1">
      <alignment vertical="center" wrapText="1"/>
    </xf>
    <xf numFmtId="0" fontId="29" fillId="0" borderId="0" xfId="0" applyFont="1" applyFill="1" applyBorder="1" applyAlignment="1">
      <alignment horizontal="right" vertical="center" wrapText="1"/>
    </xf>
    <xf numFmtId="0" fontId="30" fillId="0" borderId="0" xfId="0" applyFont="1" applyFill="1" applyBorder="1" applyAlignment="1">
      <alignment horizontal="right" vertical="center" wrapText="1"/>
    </xf>
    <xf numFmtId="0" fontId="31" fillId="0" borderId="35" xfId="0" applyFont="1" applyFill="1" applyBorder="1" applyAlignment="1">
      <alignment horizontal="center" vertical="center" wrapText="1"/>
    </xf>
    <xf numFmtId="0" fontId="30" fillId="0" borderId="35" xfId="0" applyFont="1" applyFill="1" applyBorder="1" applyAlignment="1">
      <alignment vertical="center" wrapText="1"/>
    </xf>
    <xf numFmtId="4" fontId="30" fillId="0" borderId="35" xfId="0" applyNumberFormat="1" applyFont="1" applyFill="1" applyBorder="1" applyAlignment="1">
      <alignment vertical="center" wrapText="1"/>
    </xf>
    <xf numFmtId="0" fontId="30" fillId="0" borderId="35" xfId="0" applyFont="1" applyFill="1" applyBorder="1" applyAlignment="1">
      <alignment horizontal="center" vertical="center" wrapText="1"/>
    </xf>
    <xf numFmtId="0" fontId="30" fillId="0" borderId="0" xfId="0" applyFont="1" applyFill="1" applyBorder="1" applyAlignment="1">
      <alignment vertical="center" wrapText="1"/>
    </xf>
    <xf numFmtId="0" fontId="31" fillId="0" borderId="0" xfId="0" applyFont="1" applyFill="1" applyBorder="1" applyAlignment="1">
      <alignment vertical="center" wrapText="1"/>
    </xf>
    <xf numFmtId="0" fontId="30" fillId="0" borderId="38" xfId="0" applyFont="1" applyFill="1" applyBorder="1" applyAlignment="1">
      <alignment vertical="center" wrapText="1"/>
    </xf>
    <xf numFmtId="0" fontId="31" fillId="0" borderId="36" xfId="0" applyFont="1" applyFill="1" applyBorder="1" applyAlignment="1">
      <alignment horizontal="center" vertical="center" wrapText="1"/>
    </xf>
    <xf numFmtId="0" fontId="31" fillId="0" borderId="37" xfId="0" applyFont="1" applyFill="1" applyBorder="1" applyAlignment="1">
      <alignment horizontal="center" vertical="center" wrapText="1"/>
    </xf>
    <xf numFmtId="0" fontId="19" fillId="0" borderId="0" xfId="18" applyFont="1" applyAlignment="1">
      <alignment horizontal="center"/>
    </xf>
    <xf numFmtId="0" fontId="26" fillId="0" borderId="24" xfId="18" applyFont="1" applyBorder="1" applyAlignment="1">
      <alignment horizontal="center" vertical="center"/>
    </xf>
    <xf numFmtId="0" fontId="26" fillId="0" borderId="34" xfId="18" applyFont="1" applyBorder="1" applyAlignment="1">
      <alignment horizontal="center" vertical="center"/>
    </xf>
    <xf numFmtId="0" fontId="26" fillId="0" borderId="11" xfId="18" applyFont="1" applyBorder="1" applyAlignment="1">
      <alignment horizontal="center" vertical="center"/>
    </xf>
    <xf numFmtId="0" fontId="26" fillId="0" borderId="31" xfId="18" applyFont="1" applyBorder="1" applyAlignment="1">
      <alignment horizontal="center" vertical="center"/>
    </xf>
    <xf numFmtId="0" fontId="26" fillId="0" borderId="33" xfId="18" applyFont="1" applyBorder="1" applyAlignment="1">
      <alignment horizontal="center" vertical="center"/>
    </xf>
    <xf numFmtId="0" fontId="26" fillId="0" borderId="31" xfId="18" applyFont="1" applyBorder="1" applyAlignment="1">
      <alignment horizontal="center" vertical="center" wrapText="1"/>
    </xf>
    <xf numFmtId="0" fontId="26" fillId="0" borderId="33" xfId="18" applyFont="1" applyBorder="1" applyAlignment="1">
      <alignment horizontal="center" vertical="center" wrapText="1"/>
    </xf>
    <xf numFmtId="0" fontId="24" fillId="0" borderId="5" xfId="0" applyFont="1" applyFill="1" applyBorder="1" applyAlignment="1">
      <alignment horizontal="center" vertical="center"/>
    </xf>
    <xf numFmtId="58" fontId="6" fillId="0" borderId="23" xfId="0" applyNumberFormat="1" applyFont="1" applyFill="1" applyBorder="1" applyAlignment="1">
      <alignment horizontal="center" vertical="center" wrapText="1"/>
    </xf>
    <xf numFmtId="0" fontId="25" fillId="0" borderId="5" xfId="0" applyFont="1" applyFill="1" applyBorder="1" applyAlignment="1">
      <alignment horizontal="center" vertical="center"/>
    </xf>
    <xf numFmtId="58" fontId="6" fillId="0" borderId="23" xfId="0" applyNumberFormat="1" applyFont="1" applyFill="1" applyBorder="1" applyAlignment="1">
      <alignment horizontal="center" vertical="center"/>
    </xf>
    <xf numFmtId="0" fontId="17" fillId="0" borderId="5"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33" xfId="0" applyFont="1" applyFill="1" applyBorder="1" applyAlignment="1">
      <alignment horizontal="center" vertical="center"/>
    </xf>
    <xf numFmtId="0" fontId="12" fillId="0" borderId="0" xfId="0" applyFont="1" applyFill="1" applyAlignment="1">
      <alignment horizontal="center"/>
    </xf>
    <xf numFmtId="49" fontId="2" fillId="2" borderId="0" xfId="33" applyNumberFormat="1" applyFont="1" applyFill="1" applyAlignment="1">
      <alignment horizontal="center" vertical="center"/>
    </xf>
    <xf numFmtId="0" fontId="2" fillId="2" borderId="0" xfId="33" applyFont="1" applyFill="1" applyAlignment="1">
      <alignment horizontal="center" vertical="center"/>
    </xf>
    <xf numFmtId="0" fontId="9" fillId="2" borderId="0" xfId="33" applyFont="1" applyFill="1"/>
    <xf numFmtId="49" fontId="2" fillId="2" borderId="0" xfId="33" applyNumberFormat="1" applyFont="1" applyFill="1" applyBorder="1" applyAlignment="1">
      <alignment horizontal="center" vertical="center"/>
    </xf>
    <xf numFmtId="0" fontId="2" fillId="2" borderId="0" xfId="33" applyFont="1" applyFill="1" applyBorder="1" applyAlignment="1">
      <alignment horizontal="center" vertical="center"/>
    </xf>
    <xf numFmtId="0" fontId="9" fillId="2" borderId="0" xfId="33" applyFont="1" applyFill="1" applyBorder="1" applyAlignment="1"/>
    <xf numFmtId="0" fontId="2" fillId="2" borderId="0" xfId="33" applyFont="1" applyFill="1" applyAlignment="1">
      <alignment horizontal="left" vertical="center"/>
    </xf>
    <xf numFmtId="49" fontId="8" fillId="2" borderId="16" xfId="33" applyNumberFormat="1" applyFont="1" applyFill="1" applyBorder="1" applyAlignment="1">
      <alignment horizontal="center" vertical="center"/>
    </xf>
    <xf numFmtId="0" fontId="8" fillId="2" borderId="17" xfId="33" applyFont="1" applyFill="1" applyBorder="1" applyAlignment="1">
      <alignment horizontal="center" vertical="center"/>
    </xf>
    <xf numFmtId="0" fontId="8" fillId="2" borderId="3" xfId="33" applyFont="1" applyFill="1" applyBorder="1" applyAlignment="1">
      <alignment horizontal="center" vertical="center"/>
    </xf>
    <xf numFmtId="49" fontId="8" fillId="2" borderId="18" xfId="33" applyNumberFormat="1" applyFont="1" applyFill="1" applyBorder="1" applyAlignment="1">
      <alignment horizontal="center" vertical="center"/>
    </xf>
    <xf numFmtId="0" fontId="8" fillId="2" borderId="19" xfId="33" applyFont="1" applyFill="1" applyBorder="1" applyAlignment="1">
      <alignment horizontal="center" vertical="center"/>
    </xf>
    <xf numFmtId="0" fontId="1" fillId="0" borderId="0" xfId="0" applyFont="1" applyAlignment="1">
      <alignment horizontal="left"/>
    </xf>
    <xf numFmtId="49" fontId="8" fillId="2" borderId="4" xfId="33" applyNumberFormat="1" applyFont="1" applyFill="1" applyBorder="1" applyAlignment="1">
      <alignment horizontal="center" vertical="center"/>
    </xf>
    <xf numFmtId="0" fontId="8" fillId="2" borderId="20" xfId="33" applyFont="1" applyFill="1" applyBorder="1" applyAlignment="1">
      <alignment horizontal="center" vertical="center"/>
    </xf>
    <xf numFmtId="0" fontId="0" fillId="0" borderId="0" xfId="0" applyAlignment="1">
      <alignment horizontal="left"/>
    </xf>
    <xf numFmtId="0" fontId="1" fillId="0" borderId="0" xfId="33" applyFont="1" applyFill="1" applyAlignment="1">
      <alignment horizontal="left"/>
    </xf>
  </cellXfs>
  <cellStyles count="86">
    <cellStyle name="madeDateD 2 6 2" xfId="23"/>
    <cellStyle name="Normal" xfId="33"/>
    <cellStyle name="Normal 1" xfId="78"/>
    <cellStyle name="百分比" xfId="1" builtinId="5"/>
    <cellStyle name="常规" xfId="0" builtinId="0"/>
    <cellStyle name="常规 10" xfId="40"/>
    <cellStyle name="常规 100" xfId="48"/>
    <cellStyle name="常规 100 2" xfId="29"/>
    <cellStyle name="常规 101" xfId="6"/>
    <cellStyle name="常规 13" xfId="70"/>
    <cellStyle name="常规 16" xfId="27"/>
    <cellStyle name="常规 17" xfId="47"/>
    <cellStyle name="常规 18" xfId="25"/>
    <cellStyle name="常规 19" xfId="60"/>
    <cellStyle name="常规 19 2" xfId="38"/>
    <cellStyle name="常规 19 2 3" xfId="12"/>
    <cellStyle name="常规 19 5" xfId="17"/>
    <cellStyle name="常规 2" xfId="76"/>
    <cellStyle name="常规 2 2" xfId="56"/>
    <cellStyle name="常规 2 2 2" xfId="19"/>
    <cellStyle name="常规 2 2 3" xfId="42"/>
    <cellStyle name="常规 2 21" xfId="31"/>
    <cellStyle name="常规 2 24" xfId="69"/>
    <cellStyle name="常规 2 25" xfId="28"/>
    <cellStyle name="常规 2 3 2" xfId="71"/>
    <cellStyle name="常规 20" xfId="41"/>
    <cellStyle name="常规 21" xfId="26"/>
    <cellStyle name="常规 23" xfId="24"/>
    <cellStyle name="常规 24" xfId="61"/>
    <cellStyle name="常规 3" xfId="50"/>
    <cellStyle name="常规 3 10" xfId="9"/>
    <cellStyle name="常规 3 2" xfId="30"/>
    <cellStyle name="常规 3 3 2" xfId="8"/>
    <cellStyle name="常规 3 4" xfId="51"/>
    <cellStyle name="常规 34" xfId="58"/>
    <cellStyle name="常规 34 4" xfId="37"/>
    <cellStyle name="常规 4" xfId="4"/>
    <cellStyle name="常规 4 2 2 2" xfId="44"/>
    <cellStyle name="常规 4 2 3" xfId="67"/>
    <cellStyle name="常规 45" xfId="81"/>
    <cellStyle name="常规 45 2" xfId="66"/>
    <cellStyle name="常规 45 2 2" xfId="10"/>
    <cellStyle name="常规 45 3" xfId="68"/>
    <cellStyle name="常规 5" xfId="65"/>
    <cellStyle name="常规 6" xfId="73"/>
    <cellStyle name="常规 61 2 3" xfId="5"/>
    <cellStyle name="常规 66" xfId="53"/>
    <cellStyle name="常规 68" xfId="55"/>
    <cellStyle name="常规 7" xfId="13"/>
    <cellStyle name="常规 7 2 2" xfId="36"/>
    <cellStyle name="常规 7 2 3" xfId="82"/>
    <cellStyle name="常规 7 4" xfId="54"/>
    <cellStyle name="常规 79" xfId="83"/>
    <cellStyle name="常规 8" xfId="84"/>
    <cellStyle name="常规 8 2" xfId="57"/>
    <cellStyle name="常规 86" xfId="43"/>
    <cellStyle name="常规 87" xfId="15"/>
    <cellStyle name="常规 88" xfId="75"/>
    <cellStyle name="常规 9" xfId="39"/>
    <cellStyle name="常规 94" xfId="49"/>
    <cellStyle name="常规 95" xfId="7"/>
    <cellStyle name="常规 96" xfId="64"/>
    <cellStyle name="常规 97" xfId="72"/>
    <cellStyle name="常规 98" xfId="11"/>
    <cellStyle name="常规 99" xfId="85"/>
    <cellStyle name="常规_2011年全省结算汇总表2012(1).03.28定稿 2 2 2" xfId="32"/>
    <cellStyle name="常规_2013村运最后方案明细表" xfId="59"/>
    <cellStyle name="常规_2014年基金预算表" xfId="18"/>
    <cellStyle name="常规_4月15日预算方案" xfId="3"/>
    <cellStyle name="常规_77F13BCD55CA219EE0540021287E347E" xfId="63"/>
    <cellStyle name="常规_77F13BCD55CA219EE0540021287E347E 13" xfId="34"/>
    <cellStyle name="常规_77F13BCD55CA219EE0540021287E347E 15" xfId="79"/>
    <cellStyle name="常规_77F13BCD55CA219EE0540021287E347E 16" xfId="77"/>
    <cellStyle name="常规_77F13BCD55CA219EE0540021287E347E 2" xfId="35"/>
    <cellStyle name="常规_77F13BCD55CA219EE0540021287E347E 2 2" xfId="46"/>
    <cellStyle name="常规_77F13BCD55CA219EE0540021287E347E 2 2 3" xfId="80"/>
    <cellStyle name="常规_77F13BCD55CA219EE0540021287E347E 3" xfId="21"/>
    <cellStyle name="常规_77F13BCD55CA219EE0540021287E347E 5" xfId="52"/>
    <cellStyle name="常规_77F13BCD55CA219EE0540021287E347E 6" xfId="22"/>
    <cellStyle name="常规_Sheet1" xfId="45"/>
    <cellStyle name="常规_工资汇总表" xfId="20"/>
    <cellStyle name="常规_输出报表之部门预算输出表练习" xfId="74"/>
    <cellStyle name="常规_乡镇运转" xfId="14"/>
    <cellStyle name="常规_预算单位项目表" xfId="62"/>
    <cellStyle name="超链接" xfId="2" builtinId="8"/>
    <cellStyle name="超链接 4" xfId="16"/>
  </cellStyles>
  <dxfs count="16">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s>
  <tableStyles count="0" defaultTableStyle="TableStyleMedium9" defaultPivotStyle="PivotStyleLight16"/>
  <colors>
    <mruColors>
      <color rgb="FFE7E6E6"/>
      <color rgb="FF222B35"/>
      <color rgb="FFFF0000"/>
      <color rgb="FF000000"/>
      <color rgb="FFFFFF00"/>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5010150</xdr:colOff>
      <xdr:row>1</xdr:row>
      <xdr:rowOff>48260</xdr:rowOff>
    </xdr:from>
    <xdr:to>
      <xdr:col>0</xdr:col>
      <xdr:colOff>5810250</xdr:colOff>
      <xdr:row>4</xdr:row>
      <xdr:rowOff>76835</xdr:rowOff>
    </xdr:to>
    <xdr:sp macro="" textlink="">
      <xdr:nvSpPr>
        <xdr:cNvPr id="2" name="文本框 1"/>
        <xdr:cNvSpPr txBox="1"/>
      </xdr:nvSpPr>
      <xdr:spPr>
        <a:xfrm>
          <a:off x="5010150" y="219710"/>
          <a:ext cx="800100" cy="542925"/>
        </a:xfrm>
        <a:prstGeom prst="rect">
          <a:avLst/>
        </a:prstGeom>
        <a:solidFill>
          <a:schemeClr val="lt1"/>
        </a:solidFill>
        <a:ln w="9525" cmpd="sng">
          <a:solidFill>
            <a:srgbClr val="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zh-CN" altLang="en-US" sz="1200">
              <a:latin typeface="黑体" panose="02010609060101010101" charset="-122"/>
              <a:ea typeface="黑体" panose="02010609060101010101" charset="-122"/>
            </a:rPr>
            <a:t>内部资料</a:t>
          </a:r>
        </a:p>
        <a:p>
          <a:pPr algn="l"/>
          <a:r>
            <a:rPr lang="zh-CN" altLang="en-US" sz="1200">
              <a:latin typeface="黑体" panose="02010609060101010101" charset="-122"/>
              <a:ea typeface="黑体" panose="02010609060101010101" charset="-122"/>
            </a:rPr>
            <a:t>会后收回</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4:A32"/>
  <sheetViews>
    <sheetView workbookViewId="0">
      <selection activeCell="A14" sqref="A14"/>
    </sheetView>
  </sheetViews>
  <sheetFormatPr defaultColWidth="10.28515625" defaultRowHeight="13.5"/>
  <cols>
    <col min="1" max="1" width="107.42578125" style="112" customWidth="1"/>
    <col min="2" max="16384" width="10.28515625" style="112"/>
  </cols>
  <sheetData>
    <row r="4" spans="1:1">
      <c r="A4" s="816"/>
    </row>
    <row r="8" spans="1:1" ht="36.75">
      <c r="A8" s="817" t="s">
        <v>0</v>
      </c>
    </row>
    <row r="9" spans="1:1" ht="52.5" customHeight="1">
      <c r="A9" s="817" t="s">
        <v>1</v>
      </c>
    </row>
    <row r="10" spans="1:1" ht="19.5" customHeight="1"/>
    <row r="11" spans="1:1" ht="78.75" customHeight="1">
      <c r="A11" s="818" t="s">
        <v>2</v>
      </c>
    </row>
    <row r="12" spans="1:1" ht="19.5" customHeight="1"/>
    <row r="13" spans="1:1" ht="19.5" customHeight="1"/>
    <row r="14" spans="1:1" ht="19.5" customHeight="1"/>
    <row r="15" spans="1:1" ht="19.5" customHeight="1"/>
    <row r="16" spans="1:1" ht="19.5" customHeight="1"/>
    <row r="17" spans="1:1" ht="19.5" customHeight="1"/>
    <row r="18" spans="1:1" ht="19.5" customHeight="1"/>
    <row r="19" spans="1:1" ht="19.5" customHeight="1"/>
    <row r="20" spans="1:1" ht="19.5" customHeight="1"/>
    <row r="21" spans="1:1" ht="19.5" customHeight="1"/>
    <row r="22" spans="1:1" ht="19.5" customHeight="1"/>
    <row r="23" spans="1:1" ht="19.5" customHeight="1"/>
    <row r="24" spans="1:1" ht="19.5" customHeight="1"/>
    <row r="25" spans="1:1" ht="5.25" customHeight="1"/>
    <row r="26" spans="1:1" ht="19.5" hidden="1" customHeight="1"/>
    <row r="27" spans="1:1" ht="19.5" customHeight="1"/>
    <row r="28" spans="1:1" ht="19.5" customHeight="1"/>
    <row r="29" spans="1:1" ht="19.5" customHeight="1"/>
    <row r="30" spans="1:1" ht="19.5" customHeight="1"/>
    <row r="31" spans="1:1" ht="25.5" customHeight="1">
      <c r="A31" s="819" t="s">
        <v>3</v>
      </c>
    </row>
    <row r="32" spans="1:1" ht="40.5" customHeight="1">
      <c r="A32" s="820" t="s">
        <v>4</v>
      </c>
    </row>
  </sheetData>
  <phoneticPr fontId="92" type="noConversion"/>
  <pageMargins left="0.75" right="0.75" top="1" bottom="1" header="0.5" footer="0.5"/>
  <pageSetup paperSize="9" orientation="portrait"/>
  <drawing r:id="rId1"/>
</worksheet>
</file>

<file path=xl/worksheets/sheet10.xml><?xml version="1.0" encoding="utf-8"?>
<worksheet xmlns="http://schemas.openxmlformats.org/spreadsheetml/2006/main" xmlns:r="http://schemas.openxmlformats.org/officeDocument/2006/relationships">
  <sheetPr>
    <pageSetUpPr fitToPage="1"/>
  </sheetPr>
  <dimension ref="A1:U106"/>
  <sheetViews>
    <sheetView topLeftCell="A53" workbookViewId="0">
      <selection activeCell="G66" sqref="G66"/>
    </sheetView>
  </sheetViews>
  <sheetFormatPr defaultColWidth="9.140625" defaultRowHeight="12.75"/>
  <cols>
    <col min="1" max="1" width="5.7109375" style="647" customWidth="1"/>
    <col min="2" max="2" width="9.42578125" customWidth="1"/>
    <col min="3" max="3" width="30.85546875" customWidth="1"/>
    <col min="4" max="4" width="8.140625" style="647" customWidth="1"/>
    <col min="5" max="5" width="11.7109375" style="647" customWidth="1"/>
    <col min="6" max="6" width="9.85546875" style="647" customWidth="1"/>
    <col min="7" max="7" width="10" style="647" customWidth="1"/>
    <col min="8" max="8" width="9.28515625" style="647" customWidth="1"/>
    <col min="9" max="9" width="11.85546875" style="647" customWidth="1"/>
    <col min="10" max="11" width="9.5703125" style="647" customWidth="1"/>
    <col min="12" max="12" width="12.85546875" style="668" customWidth="1"/>
    <col min="13" max="13" width="9.5703125" style="668" customWidth="1"/>
    <col min="14" max="14" width="10.140625" style="668" customWidth="1"/>
    <col min="15" max="15" width="9.5703125" style="668" customWidth="1"/>
    <col min="16" max="16" width="8.5703125" customWidth="1"/>
    <col min="17" max="18" width="9.140625" customWidth="1"/>
    <col min="19" max="20" width="9.140625" style="647" hidden="1" customWidth="1"/>
    <col min="21" max="21" width="12.85546875" style="647" hidden="1" customWidth="1"/>
  </cols>
  <sheetData>
    <row r="1" spans="1:21" s="64" customFormat="1">
      <c r="A1" s="857" t="s">
        <v>462</v>
      </c>
      <c r="B1" s="857"/>
      <c r="C1" s="857"/>
      <c r="D1" s="669"/>
      <c r="E1" s="669"/>
      <c r="F1" s="669"/>
      <c r="G1" s="669"/>
      <c r="H1" s="669"/>
      <c r="I1" s="669"/>
      <c r="J1" s="669"/>
      <c r="K1" s="669"/>
      <c r="L1" s="669"/>
      <c r="M1" s="669"/>
      <c r="N1" s="669"/>
      <c r="O1" s="670"/>
      <c r="P1" s="670"/>
      <c r="Q1" s="669"/>
      <c r="R1" s="669"/>
      <c r="S1" s="671"/>
      <c r="T1" s="671"/>
      <c r="U1" s="671"/>
    </row>
    <row r="2" spans="1:21" s="64" customFormat="1" ht="32.1" customHeight="1">
      <c r="A2" s="858" t="s">
        <v>463</v>
      </c>
      <c r="B2" s="858"/>
      <c r="C2" s="858"/>
      <c r="D2" s="858"/>
      <c r="E2" s="858"/>
      <c r="F2" s="858"/>
      <c r="G2" s="858"/>
      <c r="H2" s="858"/>
      <c r="I2" s="858"/>
      <c r="J2" s="858"/>
      <c r="K2" s="858"/>
      <c r="L2" s="858"/>
      <c r="M2" s="858"/>
      <c r="N2" s="858"/>
      <c r="O2" s="858"/>
      <c r="P2" s="858"/>
      <c r="Q2" s="858"/>
      <c r="R2" s="669"/>
      <c r="S2" s="671"/>
      <c r="T2" s="671"/>
      <c r="U2" s="671"/>
    </row>
    <row r="3" spans="1:21" s="665" customFormat="1">
      <c r="A3" s="859" t="s">
        <v>78</v>
      </c>
      <c r="B3" s="859"/>
      <c r="C3" s="859"/>
      <c r="D3" s="672"/>
      <c r="E3" s="672"/>
      <c r="F3" s="672"/>
      <c r="G3" s="672"/>
      <c r="H3" s="673"/>
      <c r="I3" s="672"/>
      <c r="J3" s="672"/>
      <c r="K3" s="672"/>
      <c r="L3" s="672"/>
      <c r="M3" s="672"/>
      <c r="N3" s="672"/>
      <c r="O3" s="674"/>
      <c r="P3" s="674"/>
      <c r="Q3" s="860" t="s">
        <v>145</v>
      </c>
      <c r="R3" s="860"/>
      <c r="S3" s="675"/>
      <c r="T3" s="675"/>
      <c r="U3" s="675"/>
    </row>
    <row r="4" spans="1:21" s="666" customFormat="1" ht="24" customHeight="1">
      <c r="A4" s="861" t="s">
        <v>79</v>
      </c>
      <c r="B4" s="861" t="s">
        <v>464</v>
      </c>
      <c r="C4" s="861" t="s">
        <v>330</v>
      </c>
      <c r="D4" s="861" t="s">
        <v>331</v>
      </c>
      <c r="E4" s="861" t="s">
        <v>283</v>
      </c>
      <c r="F4" s="861" t="s">
        <v>332</v>
      </c>
      <c r="G4" s="861"/>
      <c r="H4" s="861"/>
      <c r="I4" s="861"/>
      <c r="J4" s="861"/>
      <c r="K4" s="861"/>
      <c r="L4" s="862" t="s">
        <v>333</v>
      </c>
      <c r="M4" s="863"/>
      <c r="N4" s="863"/>
      <c r="O4" s="863"/>
      <c r="P4" s="861" t="s">
        <v>248</v>
      </c>
      <c r="Q4" s="861" t="s">
        <v>249</v>
      </c>
      <c r="R4" s="861" t="s">
        <v>329</v>
      </c>
      <c r="S4" s="676" t="s">
        <v>465</v>
      </c>
      <c r="T4" s="677" t="s">
        <v>466</v>
      </c>
      <c r="U4" s="677" t="s">
        <v>467</v>
      </c>
    </row>
    <row r="5" spans="1:21" s="666" customFormat="1" ht="24.95" customHeight="1">
      <c r="A5" s="861"/>
      <c r="B5" s="861"/>
      <c r="C5" s="861"/>
      <c r="D5" s="861"/>
      <c r="E5" s="864"/>
      <c r="F5" s="449" t="s">
        <v>334</v>
      </c>
      <c r="G5" s="678" t="s">
        <v>335</v>
      </c>
      <c r="H5" s="678" t="s">
        <v>336</v>
      </c>
      <c r="I5" s="678" t="s">
        <v>337</v>
      </c>
      <c r="J5" s="678" t="s">
        <v>338</v>
      </c>
      <c r="K5" s="679" t="s">
        <v>339</v>
      </c>
      <c r="L5" s="657" t="s">
        <v>334</v>
      </c>
      <c r="M5" s="658" t="s">
        <v>340</v>
      </c>
      <c r="N5" s="658" t="s">
        <v>341</v>
      </c>
      <c r="O5" s="658" t="s">
        <v>342</v>
      </c>
      <c r="P5" s="861"/>
      <c r="Q5" s="861"/>
      <c r="R5" s="861"/>
      <c r="S5" s="680" t="s">
        <v>468</v>
      </c>
      <c r="T5" s="681">
        <v>108</v>
      </c>
      <c r="U5" s="682">
        <v>1241.8321544999999</v>
      </c>
    </row>
    <row r="6" spans="1:21" s="666" customFormat="1" ht="18" customHeight="1">
      <c r="A6" s="449"/>
      <c r="B6" s="683"/>
      <c r="C6" s="683"/>
      <c r="D6" s="548">
        <f t="shared" ref="D6:O6" si="0">SUM(D7:D105)</f>
        <v>1744</v>
      </c>
      <c r="E6" s="659">
        <f t="shared" si="0"/>
        <v>19263.188363000001</v>
      </c>
      <c r="F6" s="659">
        <f t="shared" si="0"/>
        <v>15079.2698</v>
      </c>
      <c r="G6" s="659">
        <f t="shared" si="0"/>
        <v>7085.76</v>
      </c>
      <c r="H6" s="659">
        <f t="shared" si="0"/>
        <v>3903.3263999999999</v>
      </c>
      <c r="I6" s="659">
        <f t="shared" si="0"/>
        <v>577.577</v>
      </c>
      <c r="J6" s="659">
        <f t="shared" si="0"/>
        <v>2349.6504</v>
      </c>
      <c r="K6" s="659">
        <f t="shared" si="0"/>
        <v>1162.9559999999999</v>
      </c>
      <c r="L6" s="659">
        <f t="shared" si="0"/>
        <v>4183.9185630000002</v>
      </c>
      <c r="M6" s="659">
        <f t="shared" si="0"/>
        <v>2226.6102080000001</v>
      </c>
      <c r="N6" s="659">
        <f t="shared" si="0"/>
        <v>983.16638899999998</v>
      </c>
      <c r="O6" s="659">
        <f t="shared" si="0"/>
        <v>974.14196600000002</v>
      </c>
      <c r="P6" s="655"/>
      <c r="Q6" s="655"/>
      <c r="R6" s="663"/>
      <c r="S6" s="676" t="s">
        <v>469</v>
      </c>
      <c r="T6" s="681">
        <v>65</v>
      </c>
      <c r="U6" s="682">
        <v>731.57376099999999</v>
      </c>
    </row>
    <row r="7" spans="1:21" s="666" customFormat="1" ht="18" customHeight="1">
      <c r="A7" s="663">
        <v>1</v>
      </c>
      <c r="B7" s="449" t="s">
        <v>470</v>
      </c>
      <c r="C7" s="684" t="s">
        <v>471</v>
      </c>
      <c r="D7" s="548">
        <v>49</v>
      </c>
      <c r="E7" s="659">
        <f>F7+L7</f>
        <v>526.38562649999994</v>
      </c>
      <c r="F7" s="659">
        <f>G7+H7+I7+J7+K7</f>
        <v>413.02350000000001</v>
      </c>
      <c r="G7" s="661">
        <v>187.8852</v>
      </c>
      <c r="H7" s="661">
        <v>109.16759999999999</v>
      </c>
      <c r="I7" s="661">
        <v>15.2691</v>
      </c>
      <c r="J7" s="661">
        <v>65.133600000000001</v>
      </c>
      <c r="K7" s="661">
        <v>35.567999999999998</v>
      </c>
      <c r="L7" s="661">
        <f>M7+N7+O7</f>
        <v>113.3621265</v>
      </c>
      <c r="M7" s="661">
        <v>60.392879999999998</v>
      </c>
      <c r="N7" s="661">
        <v>26.547361500000001</v>
      </c>
      <c r="O7" s="662">
        <v>26.421885</v>
      </c>
      <c r="P7" s="655">
        <v>201</v>
      </c>
      <c r="Q7" s="655">
        <v>301</v>
      </c>
      <c r="R7" s="449" t="s">
        <v>345</v>
      </c>
      <c r="S7" s="676" t="s">
        <v>472</v>
      </c>
      <c r="T7" s="681">
        <v>69</v>
      </c>
      <c r="U7" s="682">
        <v>790.41576999999995</v>
      </c>
    </row>
    <row r="8" spans="1:21" s="666" customFormat="1" ht="18" customHeight="1">
      <c r="A8" s="663">
        <v>2</v>
      </c>
      <c r="B8" s="449" t="s">
        <v>470</v>
      </c>
      <c r="C8" s="684" t="s">
        <v>473</v>
      </c>
      <c r="D8" s="548">
        <v>43</v>
      </c>
      <c r="E8" s="659">
        <f t="shared" ref="E8:E39" si="1">F8+L8</f>
        <v>517.68231400000002</v>
      </c>
      <c r="F8" s="659">
        <f t="shared" ref="F8:F39" si="2">G8+H8+I8+J8+K8</f>
        <v>403.85559999999998</v>
      </c>
      <c r="G8" s="661">
        <v>200.5104</v>
      </c>
      <c r="H8" s="661">
        <v>99.756</v>
      </c>
      <c r="I8" s="661">
        <v>16.709199999999999</v>
      </c>
      <c r="J8" s="661">
        <v>60.78</v>
      </c>
      <c r="K8" s="661">
        <v>26.1</v>
      </c>
      <c r="L8" s="661">
        <f t="shared" ref="L8:L39" si="3">M8+N8+O8</f>
        <v>113.826714</v>
      </c>
      <c r="M8" s="661">
        <v>60.440896000000002</v>
      </c>
      <c r="N8" s="661">
        <v>26.942926</v>
      </c>
      <c r="O8" s="662">
        <v>26.442892000000001</v>
      </c>
      <c r="P8" s="655">
        <v>201</v>
      </c>
      <c r="Q8" s="655">
        <v>301</v>
      </c>
      <c r="R8" s="449" t="s">
        <v>350</v>
      </c>
      <c r="S8" s="676" t="s">
        <v>474</v>
      </c>
      <c r="T8" s="681">
        <v>47</v>
      </c>
      <c r="U8" s="682">
        <v>553.29608099999996</v>
      </c>
    </row>
    <row r="9" spans="1:21" s="666" customFormat="1" ht="18" customHeight="1">
      <c r="A9" s="663">
        <v>3</v>
      </c>
      <c r="B9" s="449" t="s">
        <v>470</v>
      </c>
      <c r="C9" s="684" t="s">
        <v>475</v>
      </c>
      <c r="D9" s="548">
        <v>25</v>
      </c>
      <c r="E9" s="659">
        <f t="shared" si="1"/>
        <v>298.88286549999998</v>
      </c>
      <c r="F9" s="659">
        <f t="shared" si="2"/>
        <v>233.2261</v>
      </c>
      <c r="G9" s="661">
        <v>114.4812</v>
      </c>
      <c r="H9" s="661">
        <v>58.891199999999998</v>
      </c>
      <c r="I9" s="661">
        <v>9.5401000000000007</v>
      </c>
      <c r="J9" s="661">
        <v>34.953600000000002</v>
      </c>
      <c r="K9" s="661">
        <v>15.36</v>
      </c>
      <c r="L9" s="661">
        <f t="shared" si="3"/>
        <v>65.656765500000006</v>
      </c>
      <c r="M9" s="661">
        <v>34.858575999999999</v>
      </c>
      <c r="N9" s="661">
        <v>15.5475625</v>
      </c>
      <c r="O9" s="662">
        <v>15.250627</v>
      </c>
      <c r="P9" s="655">
        <v>210</v>
      </c>
      <c r="Q9" s="655">
        <v>301</v>
      </c>
      <c r="R9" s="449" t="s">
        <v>350</v>
      </c>
      <c r="S9" s="676" t="s">
        <v>470</v>
      </c>
      <c r="T9" s="681">
        <v>136</v>
      </c>
      <c r="U9" s="682">
        <v>1571.4098739999999</v>
      </c>
    </row>
    <row r="10" spans="1:21" s="666" customFormat="1" ht="18" customHeight="1">
      <c r="A10" s="663">
        <v>4</v>
      </c>
      <c r="B10" s="449" t="s">
        <v>470</v>
      </c>
      <c r="C10" s="684" t="s">
        <v>476</v>
      </c>
      <c r="D10" s="655">
        <v>14</v>
      </c>
      <c r="E10" s="659">
        <f t="shared" si="1"/>
        <v>164.95827299999999</v>
      </c>
      <c r="F10" s="659">
        <f t="shared" si="2"/>
        <v>128.64660000000001</v>
      </c>
      <c r="G10" s="661">
        <v>63.770400000000002</v>
      </c>
      <c r="H10" s="661">
        <v>32.738399999999999</v>
      </c>
      <c r="I10" s="661">
        <v>5.3141999999999996</v>
      </c>
      <c r="J10" s="661">
        <v>18.4236</v>
      </c>
      <c r="K10" s="661">
        <v>8.4</v>
      </c>
      <c r="L10" s="661">
        <f t="shared" si="3"/>
        <v>36.311672999999999</v>
      </c>
      <c r="M10" s="661">
        <v>19.239456000000001</v>
      </c>
      <c r="N10" s="661">
        <v>8.6549549999999993</v>
      </c>
      <c r="O10" s="662">
        <v>8.4172619999999991</v>
      </c>
      <c r="P10" s="655">
        <v>213</v>
      </c>
      <c r="Q10" s="655">
        <v>301</v>
      </c>
      <c r="R10" s="449" t="s">
        <v>350</v>
      </c>
      <c r="S10" s="676" t="s">
        <v>477</v>
      </c>
      <c r="T10" s="681">
        <v>47</v>
      </c>
      <c r="U10" s="682">
        <v>516.30990750000001</v>
      </c>
    </row>
    <row r="11" spans="1:21" s="667" customFormat="1" ht="18" customHeight="1">
      <c r="A11" s="663">
        <v>5</v>
      </c>
      <c r="B11" s="449" t="s">
        <v>469</v>
      </c>
      <c r="C11" s="684" t="s">
        <v>478</v>
      </c>
      <c r="D11" s="685">
        <v>28</v>
      </c>
      <c r="E11" s="659">
        <f t="shared" si="1"/>
        <v>287.67337199999997</v>
      </c>
      <c r="F11" s="659">
        <f t="shared" si="2"/>
        <v>226.14840000000001</v>
      </c>
      <c r="G11" s="661">
        <v>98.990399999999994</v>
      </c>
      <c r="H11" s="661">
        <v>61.052399999999999</v>
      </c>
      <c r="I11" s="661">
        <v>7.8612000000000002</v>
      </c>
      <c r="J11" s="661">
        <v>37.544400000000003</v>
      </c>
      <c r="K11" s="661">
        <v>20.7</v>
      </c>
      <c r="L11" s="661">
        <f t="shared" si="3"/>
        <v>61.524971999999998</v>
      </c>
      <c r="M11" s="661">
        <v>32.871744</v>
      </c>
      <c r="N11" s="661">
        <v>14.271839999999999</v>
      </c>
      <c r="O11" s="662">
        <v>14.381387999999999</v>
      </c>
      <c r="P11" s="655">
        <v>201</v>
      </c>
      <c r="Q11" s="655">
        <v>301</v>
      </c>
      <c r="R11" s="449" t="s">
        <v>345</v>
      </c>
      <c r="S11" s="676" t="s">
        <v>479</v>
      </c>
      <c r="T11" s="681">
        <v>92</v>
      </c>
      <c r="U11" s="682">
        <v>1061.3996595000001</v>
      </c>
    </row>
    <row r="12" spans="1:21" s="666" customFormat="1" ht="18" customHeight="1">
      <c r="A12" s="663">
        <v>6</v>
      </c>
      <c r="B12" s="449" t="s">
        <v>469</v>
      </c>
      <c r="C12" s="684" t="s">
        <v>480</v>
      </c>
      <c r="D12" s="685">
        <v>33</v>
      </c>
      <c r="E12" s="659">
        <f t="shared" si="1"/>
        <v>364.8119835</v>
      </c>
      <c r="F12" s="659">
        <f t="shared" si="2"/>
        <v>285.1173</v>
      </c>
      <c r="G12" s="661">
        <v>137.154</v>
      </c>
      <c r="H12" s="661">
        <v>72.8232</v>
      </c>
      <c r="I12" s="661">
        <v>11.2485</v>
      </c>
      <c r="J12" s="661">
        <v>43.515599999999999</v>
      </c>
      <c r="K12" s="661">
        <v>20.376000000000001</v>
      </c>
      <c r="L12" s="661">
        <f t="shared" si="3"/>
        <v>79.694683499999996</v>
      </c>
      <c r="M12" s="661">
        <v>42.358607999999997</v>
      </c>
      <c r="N12" s="661">
        <v>18.804184500000002</v>
      </c>
      <c r="O12" s="662">
        <v>18.531891000000002</v>
      </c>
      <c r="P12" s="655">
        <v>201</v>
      </c>
      <c r="Q12" s="655">
        <v>301</v>
      </c>
      <c r="R12" s="449" t="s">
        <v>350</v>
      </c>
      <c r="S12" s="676" t="s">
        <v>481</v>
      </c>
      <c r="T12" s="681">
        <v>86</v>
      </c>
      <c r="U12" s="682">
        <v>971.72264949999999</v>
      </c>
    </row>
    <row r="13" spans="1:21" s="666" customFormat="1" ht="18" customHeight="1">
      <c r="A13" s="663">
        <v>7</v>
      </c>
      <c r="B13" s="449" t="s">
        <v>469</v>
      </c>
      <c r="C13" s="684" t="s">
        <v>482</v>
      </c>
      <c r="D13" s="685">
        <v>3</v>
      </c>
      <c r="E13" s="659">
        <f t="shared" si="1"/>
        <v>34.723076499999998</v>
      </c>
      <c r="F13" s="659">
        <f t="shared" si="2"/>
        <v>27.107500000000002</v>
      </c>
      <c r="G13" s="661">
        <v>13.126799999999999</v>
      </c>
      <c r="H13" s="661">
        <v>6.8952</v>
      </c>
      <c r="I13" s="661">
        <v>1.0939000000000001</v>
      </c>
      <c r="J13" s="661">
        <v>4.1916000000000002</v>
      </c>
      <c r="K13" s="661">
        <v>1.8</v>
      </c>
      <c r="L13" s="661">
        <f t="shared" si="3"/>
        <v>7.6155765000000004</v>
      </c>
      <c r="M13" s="661">
        <v>4.0491999999999999</v>
      </c>
      <c r="N13" s="661">
        <v>1.7948515</v>
      </c>
      <c r="O13" s="662">
        <v>1.771525</v>
      </c>
      <c r="P13" s="655">
        <v>210</v>
      </c>
      <c r="Q13" s="655">
        <v>301</v>
      </c>
      <c r="R13" s="449" t="s">
        <v>350</v>
      </c>
      <c r="S13" s="676" t="s">
        <v>483</v>
      </c>
      <c r="T13" s="681">
        <v>89</v>
      </c>
      <c r="U13" s="682">
        <v>1006.252644</v>
      </c>
    </row>
    <row r="14" spans="1:21" s="666" customFormat="1" ht="18" customHeight="1">
      <c r="A14" s="663">
        <v>8</v>
      </c>
      <c r="B14" s="449" t="s">
        <v>469</v>
      </c>
      <c r="C14" s="684" t="s">
        <v>484</v>
      </c>
      <c r="D14" s="685">
        <v>2</v>
      </c>
      <c r="E14" s="659">
        <f t="shared" si="1"/>
        <v>23.065477000000001</v>
      </c>
      <c r="F14" s="659">
        <f t="shared" si="2"/>
        <v>18.009399999999999</v>
      </c>
      <c r="G14" s="661">
        <v>8.4648000000000003</v>
      </c>
      <c r="H14" s="661">
        <v>4.8288000000000002</v>
      </c>
      <c r="I14" s="661">
        <v>0.70540000000000003</v>
      </c>
      <c r="J14" s="661">
        <v>2.8104</v>
      </c>
      <c r="K14" s="661">
        <v>1.2</v>
      </c>
      <c r="L14" s="661">
        <f t="shared" si="3"/>
        <v>5.0560770000000002</v>
      </c>
      <c r="M14" s="661">
        <v>2.6895039999999999</v>
      </c>
      <c r="N14" s="661">
        <v>1.1899150000000001</v>
      </c>
      <c r="O14" s="662">
        <v>1.176658</v>
      </c>
      <c r="P14" s="655">
        <v>213</v>
      </c>
      <c r="Q14" s="655">
        <v>301</v>
      </c>
      <c r="R14" s="449" t="s">
        <v>350</v>
      </c>
      <c r="S14" s="676" t="s">
        <v>485</v>
      </c>
      <c r="T14" s="681">
        <v>60</v>
      </c>
      <c r="U14" s="682">
        <v>675.34588550000001</v>
      </c>
    </row>
    <row r="15" spans="1:21" s="666" customFormat="1" ht="18" customHeight="1">
      <c r="A15" s="663">
        <v>9</v>
      </c>
      <c r="B15" s="449" t="s">
        <v>468</v>
      </c>
      <c r="C15" s="684" t="s">
        <v>486</v>
      </c>
      <c r="D15" s="685">
        <v>48</v>
      </c>
      <c r="E15" s="659">
        <f t="shared" si="1"/>
        <v>505.88403849999997</v>
      </c>
      <c r="F15" s="659">
        <f t="shared" si="2"/>
        <v>396.89949999999999</v>
      </c>
      <c r="G15" s="661">
        <v>179.274</v>
      </c>
      <c r="H15" s="661">
        <v>106.3476</v>
      </c>
      <c r="I15" s="661">
        <v>14.3155</v>
      </c>
      <c r="J15" s="661">
        <v>63.062399999999997</v>
      </c>
      <c r="K15" s="661">
        <v>33.9</v>
      </c>
      <c r="L15" s="661">
        <f t="shared" si="3"/>
        <v>108.9845385</v>
      </c>
      <c r="M15" s="661">
        <v>58.079920000000001</v>
      </c>
      <c r="N15" s="661">
        <v>25.494653499999998</v>
      </c>
      <c r="O15" s="662">
        <v>25.409965</v>
      </c>
      <c r="P15" s="655">
        <v>201</v>
      </c>
      <c r="Q15" s="655">
        <v>301</v>
      </c>
      <c r="R15" s="449" t="s">
        <v>345</v>
      </c>
      <c r="S15" s="676" t="s">
        <v>487</v>
      </c>
      <c r="T15" s="681">
        <v>89</v>
      </c>
      <c r="U15" s="682">
        <v>1001.7666915</v>
      </c>
    </row>
    <row r="16" spans="1:21" s="666" customFormat="1" ht="18" customHeight="1">
      <c r="A16" s="663">
        <v>10</v>
      </c>
      <c r="B16" s="449" t="s">
        <v>468</v>
      </c>
      <c r="C16" s="684" t="s">
        <v>488</v>
      </c>
      <c r="D16" s="685">
        <v>28</v>
      </c>
      <c r="E16" s="659">
        <f t="shared" si="1"/>
        <v>329.99969049999999</v>
      </c>
      <c r="F16" s="659">
        <f t="shared" si="2"/>
        <v>257.64670000000001</v>
      </c>
      <c r="G16" s="661">
        <v>125.5044</v>
      </c>
      <c r="H16" s="661">
        <v>64.779600000000002</v>
      </c>
      <c r="I16" s="661">
        <v>10.4587</v>
      </c>
      <c r="J16" s="661">
        <v>39.648000000000003</v>
      </c>
      <c r="K16" s="661">
        <v>17.256</v>
      </c>
      <c r="L16" s="661">
        <f t="shared" si="3"/>
        <v>72.352990500000004</v>
      </c>
      <c r="M16" s="661">
        <v>38.462511999999997</v>
      </c>
      <c r="N16" s="661">
        <v>17.063129499999999</v>
      </c>
      <c r="O16" s="662">
        <v>16.827349000000002</v>
      </c>
      <c r="P16" s="655">
        <v>201</v>
      </c>
      <c r="Q16" s="655">
        <v>301</v>
      </c>
      <c r="R16" s="449" t="s">
        <v>350</v>
      </c>
      <c r="S16" s="676" t="s">
        <v>489</v>
      </c>
      <c r="T16" s="681">
        <v>47</v>
      </c>
      <c r="U16" s="682">
        <v>540.71443799999997</v>
      </c>
    </row>
    <row r="17" spans="1:21" s="666" customFormat="1" ht="18" customHeight="1">
      <c r="A17" s="663">
        <v>11</v>
      </c>
      <c r="B17" s="449" t="s">
        <v>468</v>
      </c>
      <c r="C17" s="684" t="s">
        <v>490</v>
      </c>
      <c r="D17" s="685">
        <v>17</v>
      </c>
      <c r="E17" s="659">
        <f t="shared" si="1"/>
        <v>196.12657200000001</v>
      </c>
      <c r="F17" s="659">
        <f t="shared" si="2"/>
        <v>153.15960000000001</v>
      </c>
      <c r="G17" s="661">
        <v>73.785600000000002</v>
      </c>
      <c r="H17" s="661">
        <v>39.311999999999998</v>
      </c>
      <c r="I17" s="661">
        <v>6.1487999999999996</v>
      </c>
      <c r="J17" s="661">
        <v>23.497199999999999</v>
      </c>
      <c r="K17" s="661">
        <v>10.416</v>
      </c>
      <c r="L17" s="661">
        <f t="shared" si="3"/>
        <v>42.966971999999998</v>
      </c>
      <c r="M17" s="661">
        <v>22.838975999999999</v>
      </c>
      <c r="N17" s="661">
        <v>10.135944</v>
      </c>
      <c r="O17" s="662">
        <v>9.9920519999999993</v>
      </c>
      <c r="P17" s="655">
        <v>210</v>
      </c>
      <c r="Q17" s="655">
        <v>301</v>
      </c>
      <c r="R17" s="449" t="s">
        <v>350</v>
      </c>
      <c r="S17" s="676" t="s">
        <v>491</v>
      </c>
      <c r="T17" s="681">
        <v>87</v>
      </c>
      <c r="U17" s="682">
        <v>973.22528650000004</v>
      </c>
    </row>
    <row r="18" spans="1:21" s="666" customFormat="1" ht="18" customHeight="1">
      <c r="A18" s="663">
        <v>12</v>
      </c>
      <c r="B18" s="449" t="s">
        <v>468</v>
      </c>
      <c r="C18" s="684" t="s">
        <v>492</v>
      </c>
      <c r="D18" s="685">
        <v>14</v>
      </c>
      <c r="E18" s="659">
        <f t="shared" si="1"/>
        <v>168.90900999999999</v>
      </c>
      <c r="F18" s="659">
        <f t="shared" si="2"/>
        <v>131.75559999999999</v>
      </c>
      <c r="G18" s="661">
        <v>64.761600000000001</v>
      </c>
      <c r="H18" s="661">
        <v>33.154800000000002</v>
      </c>
      <c r="I18" s="661">
        <v>5.3967999999999998</v>
      </c>
      <c r="J18" s="661">
        <v>20.042400000000001</v>
      </c>
      <c r="K18" s="661">
        <v>8.4</v>
      </c>
      <c r="L18" s="661">
        <f t="shared" si="3"/>
        <v>37.153410000000001</v>
      </c>
      <c r="M18" s="661">
        <v>19.736896000000002</v>
      </c>
      <c r="N18" s="661">
        <v>8.7816220000000005</v>
      </c>
      <c r="O18" s="662">
        <v>8.6348920000000007</v>
      </c>
      <c r="P18" s="655">
        <v>213</v>
      </c>
      <c r="Q18" s="655">
        <v>301</v>
      </c>
      <c r="R18" s="449" t="s">
        <v>350</v>
      </c>
      <c r="S18" s="676" t="s">
        <v>493</v>
      </c>
      <c r="T18" s="681">
        <v>73</v>
      </c>
      <c r="U18" s="682">
        <v>846.32895099999996</v>
      </c>
    </row>
    <row r="19" spans="1:21" s="666" customFormat="1" ht="18" customHeight="1">
      <c r="A19" s="663">
        <v>13</v>
      </c>
      <c r="B19" s="449" t="s">
        <v>472</v>
      </c>
      <c r="C19" s="684" t="s">
        <v>494</v>
      </c>
      <c r="D19" s="655">
        <v>32</v>
      </c>
      <c r="E19" s="659">
        <f t="shared" si="1"/>
        <v>353.05655400000001</v>
      </c>
      <c r="F19" s="659">
        <f t="shared" si="2"/>
        <v>277.17239999999998</v>
      </c>
      <c r="G19" s="661">
        <v>125.7936</v>
      </c>
      <c r="H19" s="661">
        <v>72.526799999999994</v>
      </c>
      <c r="I19" s="661">
        <v>10.2888</v>
      </c>
      <c r="J19" s="661">
        <v>44.227200000000003</v>
      </c>
      <c r="K19" s="661">
        <v>24.335999999999999</v>
      </c>
      <c r="L19" s="661">
        <f t="shared" si="3"/>
        <v>75.884153999999995</v>
      </c>
      <c r="M19" s="661">
        <v>40.453823999999997</v>
      </c>
      <c r="N19" s="661">
        <v>17.731781999999999</v>
      </c>
      <c r="O19" s="662">
        <v>17.698547999999999</v>
      </c>
      <c r="P19" s="655">
        <v>201</v>
      </c>
      <c r="Q19" s="655">
        <v>301</v>
      </c>
      <c r="R19" s="449" t="s">
        <v>345</v>
      </c>
      <c r="S19" s="676" t="s">
        <v>495</v>
      </c>
      <c r="T19" s="681">
        <v>62</v>
      </c>
      <c r="U19" s="682">
        <v>688.86478999999997</v>
      </c>
    </row>
    <row r="20" spans="1:21" s="666" customFormat="1" ht="18" customHeight="1">
      <c r="A20" s="663">
        <v>14</v>
      </c>
      <c r="B20" s="449" t="s">
        <v>472</v>
      </c>
      <c r="C20" s="684" t="s">
        <v>496</v>
      </c>
      <c r="D20" s="655">
        <v>32</v>
      </c>
      <c r="E20" s="659">
        <f t="shared" si="1"/>
        <v>356.85957350000001</v>
      </c>
      <c r="F20" s="659">
        <f t="shared" si="2"/>
        <v>278.88529999999997</v>
      </c>
      <c r="G20" s="661">
        <v>132.11160000000001</v>
      </c>
      <c r="H20" s="661">
        <v>72.454800000000006</v>
      </c>
      <c r="I20" s="661">
        <v>11.0093</v>
      </c>
      <c r="J20" s="661">
        <v>43.773600000000002</v>
      </c>
      <c r="K20" s="661">
        <v>19.536000000000001</v>
      </c>
      <c r="L20" s="661">
        <f t="shared" si="3"/>
        <v>77.974273499999995</v>
      </c>
      <c r="M20" s="661">
        <v>41.495888000000001</v>
      </c>
      <c r="N20" s="661">
        <v>18.3239345</v>
      </c>
      <c r="O20" s="662">
        <v>18.154451000000002</v>
      </c>
      <c r="P20" s="655">
        <v>201</v>
      </c>
      <c r="Q20" s="655">
        <v>301</v>
      </c>
      <c r="R20" s="449" t="s">
        <v>350</v>
      </c>
      <c r="S20" s="676" t="s">
        <v>497</v>
      </c>
      <c r="T20" s="681">
        <v>48</v>
      </c>
      <c r="U20" s="682">
        <v>537.85602900000004</v>
      </c>
    </row>
    <row r="21" spans="1:21" s="666" customFormat="1" ht="18" customHeight="1">
      <c r="A21" s="663">
        <v>15</v>
      </c>
      <c r="B21" s="449" t="s">
        <v>472</v>
      </c>
      <c r="C21" s="684" t="s">
        <v>498</v>
      </c>
      <c r="D21" s="655">
        <v>4</v>
      </c>
      <c r="E21" s="659">
        <f t="shared" si="1"/>
        <v>45.204690999999997</v>
      </c>
      <c r="F21" s="659">
        <f t="shared" si="2"/>
        <v>35.317</v>
      </c>
      <c r="G21" s="661">
        <v>16.9176</v>
      </c>
      <c r="H21" s="661">
        <v>9.0912000000000006</v>
      </c>
      <c r="I21" s="661">
        <v>1.4097999999999999</v>
      </c>
      <c r="J21" s="661">
        <v>5.4383999999999997</v>
      </c>
      <c r="K21" s="661">
        <v>2.46</v>
      </c>
      <c r="L21" s="661">
        <f t="shared" si="3"/>
        <v>9.8876910000000002</v>
      </c>
      <c r="M21" s="661">
        <v>5.2571199999999996</v>
      </c>
      <c r="N21" s="661">
        <v>2.330581</v>
      </c>
      <c r="O21" s="662">
        <v>2.2999900000000002</v>
      </c>
      <c r="P21" s="655">
        <v>210</v>
      </c>
      <c r="Q21" s="655">
        <v>301</v>
      </c>
      <c r="R21" s="449" t="s">
        <v>350</v>
      </c>
      <c r="S21" s="676" t="s">
        <v>499</v>
      </c>
      <c r="T21" s="681">
        <v>43</v>
      </c>
      <c r="U21" s="682">
        <v>482.52955500000002</v>
      </c>
    </row>
    <row r="22" spans="1:21" s="666" customFormat="1" ht="18" customHeight="1">
      <c r="A22" s="663">
        <v>16</v>
      </c>
      <c r="B22" s="449" t="s">
        <v>472</v>
      </c>
      <c r="C22" s="684" t="s">
        <v>500</v>
      </c>
      <c r="D22" s="655">
        <v>6</v>
      </c>
      <c r="E22" s="659">
        <f t="shared" si="1"/>
        <v>73.604664499999998</v>
      </c>
      <c r="F22" s="659">
        <f t="shared" si="2"/>
        <v>57.393500000000003</v>
      </c>
      <c r="G22" s="661">
        <v>28.2516</v>
      </c>
      <c r="H22" s="661">
        <v>14.5548</v>
      </c>
      <c r="I22" s="661">
        <v>2.3542999999999998</v>
      </c>
      <c r="J22" s="661">
        <v>8.6327999999999996</v>
      </c>
      <c r="K22" s="661">
        <v>3.6</v>
      </c>
      <c r="L22" s="661">
        <f t="shared" si="3"/>
        <v>16.211164499999999</v>
      </c>
      <c r="M22" s="661">
        <v>8.6069600000000008</v>
      </c>
      <c r="N22" s="661">
        <v>3.8386594999999999</v>
      </c>
      <c r="O22" s="662">
        <v>3.7655449999999999</v>
      </c>
      <c r="P22" s="655">
        <v>201</v>
      </c>
      <c r="Q22" s="655">
        <v>301</v>
      </c>
      <c r="R22" s="449" t="s">
        <v>350</v>
      </c>
      <c r="S22" s="676" t="s">
        <v>501</v>
      </c>
      <c r="T22" s="681">
        <v>46</v>
      </c>
      <c r="U22" s="682">
        <v>550.63530600000001</v>
      </c>
    </row>
    <row r="23" spans="1:21" s="666" customFormat="1" ht="18" customHeight="1">
      <c r="A23" s="663">
        <v>17</v>
      </c>
      <c r="B23" s="449" t="s">
        <v>474</v>
      </c>
      <c r="C23" s="684" t="s">
        <v>502</v>
      </c>
      <c r="D23" s="655">
        <v>22</v>
      </c>
      <c r="E23" s="659">
        <f t="shared" si="1"/>
        <v>252.62084849999999</v>
      </c>
      <c r="F23" s="659">
        <f t="shared" si="2"/>
        <v>198.14189999999999</v>
      </c>
      <c r="G23" s="661">
        <v>92.163600000000002</v>
      </c>
      <c r="H23" s="661">
        <v>50.46</v>
      </c>
      <c r="I23" s="661">
        <v>7.6802999999999999</v>
      </c>
      <c r="J23" s="661">
        <v>31.013999999999999</v>
      </c>
      <c r="K23" s="661">
        <v>16.824000000000002</v>
      </c>
      <c r="L23" s="661">
        <f t="shared" si="3"/>
        <v>54.478948500000001</v>
      </c>
      <c r="M23" s="661">
        <v>29.010864000000002</v>
      </c>
      <c r="N23" s="661">
        <v>12.775831500000001</v>
      </c>
      <c r="O23" s="662">
        <v>12.692252999999999</v>
      </c>
      <c r="P23" s="655">
        <v>201</v>
      </c>
      <c r="Q23" s="655">
        <v>301</v>
      </c>
      <c r="R23" s="449" t="s">
        <v>345</v>
      </c>
      <c r="S23" s="676" t="s">
        <v>503</v>
      </c>
      <c r="T23" s="681">
        <v>43</v>
      </c>
      <c r="U23" s="682">
        <v>498.65995400000003</v>
      </c>
    </row>
    <row r="24" spans="1:21" s="666" customFormat="1" ht="18" customHeight="1">
      <c r="A24" s="663">
        <v>18</v>
      </c>
      <c r="B24" s="449" t="s">
        <v>474</v>
      </c>
      <c r="C24" s="684" t="s">
        <v>504</v>
      </c>
      <c r="D24" s="655">
        <v>23</v>
      </c>
      <c r="E24" s="659">
        <f t="shared" si="1"/>
        <v>253.40261699999999</v>
      </c>
      <c r="F24" s="659">
        <f t="shared" si="2"/>
        <v>198.0702</v>
      </c>
      <c r="G24" s="661">
        <v>94.485600000000005</v>
      </c>
      <c r="H24" s="661">
        <v>51.133200000000002</v>
      </c>
      <c r="I24" s="661">
        <v>7.8738000000000001</v>
      </c>
      <c r="J24" s="661">
        <v>30.357600000000001</v>
      </c>
      <c r="K24" s="661">
        <v>14.22</v>
      </c>
      <c r="L24" s="661">
        <f t="shared" si="3"/>
        <v>55.332417</v>
      </c>
      <c r="M24" s="661">
        <v>29.416032000000001</v>
      </c>
      <c r="N24" s="661">
        <v>13.046870999999999</v>
      </c>
      <c r="O24" s="662">
        <v>12.869514000000001</v>
      </c>
      <c r="P24" s="655">
        <v>210</v>
      </c>
      <c r="Q24" s="655">
        <v>301</v>
      </c>
      <c r="R24" s="449" t="s">
        <v>350</v>
      </c>
      <c r="S24" s="676" t="s">
        <v>505</v>
      </c>
      <c r="T24" s="681">
        <v>49</v>
      </c>
      <c r="U24" s="682">
        <v>563.27242750000005</v>
      </c>
    </row>
    <row r="25" spans="1:21" s="666" customFormat="1" ht="18" customHeight="1">
      <c r="A25" s="663">
        <v>19</v>
      </c>
      <c r="B25" s="449" t="s">
        <v>474</v>
      </c>
      <c r="C25" s="684" t="s">
        <v>506</v>
      </c>
      <c r="D25" s="655">
        <v>2</v>
      </c>
      <c r="E25" s="659">
        <f t="shared" si="1"/>
        <v>24.256684499999999</v>
      </c>
      <c r="F25" s="659">
        <f t="shared" si="2"/>
        <v>18.955500000000001</v>
      </c>
      <c r="G25" s="661">
        <v>9.3059999999999992</v>
      </c>
      <c r="H25" s="661">
        <v>4.6631999999999998</v>
      </c>
      <c r="I25" s="661">
        <v>0.77549999999999997</v>
      </c>
      <c r="J25" s="661">
        <v>2.8548</v>
      </c>
      <c r="K25" s="661">
        <v>1.3560000000000001</v>
      </c>
      <c r="L25" s="661">
        <f t="shared" si="3"/>
        <v>5.3011844999999997</v>
      </c>
      <c r="M25" s="661">
        <v>2.8159200000000002</v>
      </c>
      <c r="N25" s="661">
        <v>1.2532995</v>
      </c>
      <c r="O25" s="662">
        <v>1.231965</v>
      </c>
      <c r="P25" s="655">
        <v>213</v>
      </c>
      <c r="Q25" s="655">
        <v>301</v>
      </c>
      <c r="R25" s="449" t="s">
        <v>350</v>
      </c>
      <c r="S25" s="676" t="s">
        <v>507</v>
      </c>
      <c r="T25" s="681">
        <v>63</v>
      </c>
      <c r="U25" s="682">
        <v>698.96667249999996</v>
      </c>
    </row>
    <row r="26" spans="1:21" s="666" customFormat="1" ht="18" customHeight="1">
      <c r="A26" s="663">
        <v>20</v>
      </c>
      <c r="B26" s="449" t="s">
        <v>474</v>
      </c>
      <c r="C26" s="684" t="s">
        <v>508</v>
      </c>
      <c r="D26" s="655">
        <v>2</v>
      </c>
      <c r="E26" s="659">
        <f t="shared" si="1"/>
        <v>26.690553999999999</v>
      </c>
      <c r="F26" s="659">
        <f t="shared" si="2"/>
        <v>20.774799999999999</v>
      </c>
      <c r="G26" s="661">
        <v>10.862399999999999</v>
      </c>
      <c r="H26" s="661">
        <v>4.8624000000000001</v>
      </c>
      <c r="I26" s="661">
        <v>0.9052</v>
      </c>
      <c r="J26" s="661">
        <v>2.9447999999999999</v>
      </c>
      <c r="K26" s="661">
        <v>1.2</v>
      </c>
      <c r="L26" s="661">
        <f t="shared" si="3"/>
        <v>5.9157539999999997</v>
      </c>
      <c r="M26" s="661">
        <v>3.1319680000000001</v>
      </c>
      <c r="N26" s="661">
        <v>1.4135500000000001</v>
      </c>
      <c r="O26" s="662">
        <v>1.370236</v>
      </c>
      <c r="P26" s="655">
        <v>201</v>
      </c>
      <c r="Q26" s="655">
        <v>301</v>
      </c>
      <c r="R26" s="449" t="s">
        <v>350</v>
      </c>
      <c r="S26" s="676" t="s">
        <v>509</v>
      </c>
      <c r="T26" s="681">
        <v>104</v>
      </c>
      <c r="U26" s="682">
        <v>1249.5965134999999</v>
      </c>
    </row>
    <row r="27" spans="1:21" s="666" customFormat="1" ht="18" customHeight="1">
      <c r="A27" s="663">
        <v>21</v>
      </c>
      <c r="B27" s="449" t="s">
        <v>477</v>
      </c>
      <c r="C27" s="684" t="s">
        <v>510</v>
      </c>
      <c r="D27" s="655">
        <v>20</v>
      </c>
      <c r="E27" s="659">
        <f t="shared" si="1"/>
        <v>203.34515999999999</v>
      </c>
      <c r="F27" s="659">
        <f t="shared" si="2"/>
        <v>159.81360000000001</v>
      </c>
      <c r="G27" s="661">
        <v>70.548000000000002</v>
      </c>
      <c r="H27" s="661">
        <v>43.033200000000001</v>
      </c>
      <c r="I27" s="661">
        <v>5.31</v>
      </c>
      <c r="J27" s="661">
        <v>26.438400000000001</v>
      </c>
      <c r="K27" s="661">
        <v>14.484</v>
      </c>
      <c r="L27" s="661">
        <f t="shared" si="3"/>
        <v>43.531559999999999</v>
      </c>
      <c r="M27" s="661">
        <v>23.252735999999999</v>
      </c>
      <c r="N27" s="661">
        <v>10.105752000000001</v>
      </c>
      <c r="O27" s="662">
        <v>10.173071999999999</v>
      </c>
      <c r="P27" s="655">
        <v>201</v>
      </c>
      <c r="Q27" s="655">
        <v>301</v>
      </c>
      <c r="R27" s="449" t="s">
        <v>345</v>
      </c>
      <c r="S27" s="676" t="s">
        <v>511</v>
      </c>
      <c r="T27" s="681">
        <v>62</v>
      </c>
      <c r="U27" s="682">
        <v>722.25841249999996</v>
      </c>
    </row>
    <row r="28" spans="1:21" s="666" customFormat="1" ht="18" customHeight="1">
      <c r="A28" s="663">
        <v>22</v>
      </c>
      <c r="B28" s="449" t="s">
        <v>477</v>
      </c>
      <c r="C28" s="684" t="s">
        <v>512</v>
      </c>
      <c r="D28" s="655">
        <v>21</v>
      </c>
      <c r="E28" s="659">
        <f t="shared" si="1"/>
        <v>217.662959</v>
      </c>
      <c r="F28" s="659">
        <f t="shared" si="2"/>
        <v>170.39660000000001</v>
      </c>
      <c r="G28" s="661">
        <v>78.554400000000001</v>
      </c>
      <c r="H28" s="661">
        <v>45.293999999999997</v>
      </c>
      <c r="I28" s="661">
        <v>6.5461999999999998</v>
      </c>
      <c r="J28" s="661">
        <v>26.922000000000001</v>
      </c>
      <c r="K28" s="661">
        <v>13.08</v>
      </c>
      <c r="L28" s="661">
        <f t="shared" si="3"/>
        <v>47.266359000000001</v>
      </c>
      <c r="M28" s="661">
        <v>25.170656000000001</v>
      </c>
      <c r="N28" s="661">
        <v>11.083541</v>
      </c>
      <c r="O28" s="662">
        <v>11.012162</v>
      </c>
      <c r="P28" s="655">
        <v>210</v>
      </c>
      <c r="Q28" s="655">
        <v>301</v>
      </c>
      <c r="R28" s="449" t="s">
        <v>350</v>
      </c>
      <c r="S28" s="676" t="s">
        <v>513</v>
      </c>
      <c r="T28" s="681">
        <v>46</v>
      </c>
      <c r="U28" s="682">
        <v>495.78584949999998</v>
      </c>
    </row>
    <row r="29" spans="1:21" s="666" customFormat="1" ht="18" customHeight="1">
      <c r="A29" s="663">
        <v>23</v>
      </c>
      <c r="B29" s="449" t="s">
        <v>477</v>
      </c>
      <c r="C29" s="684" t="s">
        <v>514</v>
      </c>
      <c r="D29" s="655">
        <v>2</v>
      </c>
      <c r="E29" s="659">
        <f t="shared" si="1"/>
        <v>25.900765</v>
      </c>
      <c r="F29" s="659">
        <f t="shared" si="2"/>
        <v>20.174199999999999</v>
      </c>
      <c r="G29" s="661">
        <v>10.308</v>
      </c>
      <c r="H29" s="661">
        <v>4.8624000000000001</v>
      </c>
      <c r="I29" s="661">
        <v>0.85899999999999999</v>
      </c>
      <c r="J29" s="661">
        <v>2.9447999999999999</v>
      </c>
      <c r="K29" s="661">
        <v>1.2</v>
      </c>
      <c r="L29" s="661">
        <f t="shared" si="3"/>
        <v>5.7265649999999999</v>
      </c>
      <c r="M29" s="661">
        <v>3.0358719999999999</v>
      </c>
      <c r="N29" s="661">
        <v>1.3624989999999999</v>
      </c>
      <c r="O29" s="662">
        <v>1.3281940000000001</v>
      </c>
      <c r="P29" s="655">
        <v>213</v>
      </c>
      <c r="Q29" s="655">
        <v>301</v>
      </c>
      <c r="R29" s="449" t="s">
        <v>350</v>
      </c>
      <c r="S29" s="676" t="s">
        <v>515</v>
      </c>
      <c r="T29" s="681">
        <v>61</v>
      </c>
      <c r="U29" s="682">
        <v>682.831864</v>
      </c>
    </row>
    <row r="30" spans="1:21" s="666" customFormat="1" ht="18" customHeight="1">
      <c r="A30" s="663">
        <v>24</v>
      </c>
      <c r="B30" s="449" t="s">
        <v>483</v>
      </c>
      <c r="C30" s="684" t="s">
        <v>516</v>
      </c>
      <c r="D30" s="548">
        <v>41</v>
      </c>
      <c r="E30" s="659">
        <f t="shared" si="1"/>
        <v>422.60292750000002</v>
      </c>
      <c r="F30" s="659">
        <f t="shared" si="2"/>
        <v>331.88249999999999</v>
      </c>
      <c r="G30" s="661">
        <v>147.9708</v>
      </c>
      <c r="H30" s="661">
        <v>89.266800000000003</v>
      </c>
      <c r="I30" s="661">
        <v>11.1249</v>
      </c>
      <c r="J30" s="661">
        <v>54.287999999999997</v>
      </c>
      <c r="K30" s="661">
        <v>29.231999999999999</v>
      </c>
      <c r="L30" s="661">
        <f t="shared" si="3"/>
        <v>90.7204275</v>
      </c>
      <c r="M30" s="661">
        <v>48.424079999999996</v>
      </c>
      <c r="N30" s="661">
        <v>21.110812500000002</v>
      </c>
      <c r="O30" s="662">
        <v>21.185535000000002</v>
      </c>
      <c r="P30" s="655">
        <v>201</v>
      </c>
      <c r="Q30" s="655">
        <v>301</v>
      </c>
      <c r="R30" s="449" t="s">
        <v>345</v>
      </c>
      <c r="S30" s="676" t="s">
        <v>517</v>
      </c>
      <c r="T30" s="681">
        <v>1722</v>
      </c>
      <c r="U30" s="682">
        <v>19652.851127000002</v>
      </c>
    </row>
    <row r="31" spans="1:21" s="666" customFormat="1" ht="18" customHeight="1">
      <c r="A31" s="663">
        <v>25</v>
      </c>
      <c r="B31" s="449" t="s">
        <v>483</v>
      </c>
      <c r="C31" s="684" t="s">
        <v>518</v>
      </c>
      <c r="D31" s="548">
        <v>39</v>
      </c>
      <c r="E31" s="659">
        <f t="shared" si="1"/>
        <v>446.52610049999998</v>
      </c>
      <c r="F31" s="659">
        <f t="shared" si="2"/>
        <v>348.66989999999998</v>
      </c>
      <c r="G31" s="661">
        <v>170.178</v>
      </c>
      <c r="H31" s="661">
        <v>87.753600000000006</v>
      </c>
      <c r="I31" s="661">
        <v>13.987500000000001</v>
      </c>
      <c r="J31" s="661">
        <v>53.050800000000002</v>
      </c>
      <c r="K31" s="661">
        <v>23.7</v>
      </c>
      <c r="L31" s="661">
        <f t="shared" si="3"/>
        <v>97.8562005</v>
      </c>
      <c r="M31" s="661">
        <v>51.995184000000002</v>
      </c>
      <c r="N31" s="661">
        <v>23.1131235</v>
      </c>
      <c r="O31" s="662">
        <v>22.747893000000001</v>
      </c>
      <c r="P31" s="655">
        <v>210</v>
      </c>
      <c r="Q31" s="655">
        <v>301</v>
      </c>
      <c r="R31" s="449" t="s">
        <v>350</v>
      </c>
      <c r="S31" s="686"/>
      <c r="T31" s="681"/>
      <c r="U31" s="681"/>
    </row>
    <row r="32" spans="1:21" s="666" customFormat="1" ht="18" customHeight="1">
      <c r="A32" s="663">
        <v>26</v>
      </c>
      <c r="B32" s="449" t="s">
        <v>483</v>
      </c>
      <c r="C32" s="684" t="s">
        <v>519</v>
      </c>
      <c r="D32" s="655">
        <v>11</v>
      </c>
      <c r="E32" s="659">
        <f t="shared" si="1"/>
        <v>129.05377150000001</v>
      </c>
      <c r="F32" s="659">
        <f t="shared" si="2"/>
        <v>100.80249999999999</v>
      </c>
      <c r="G32" s="661">
        <v>49.465200000000003</v>
      </c>
      <c r="H32" s="661">
        <v>25.113600000000002</v>
      </c>
      <c r="I32" s="661">
        <v>4.1220999999999997</v>
      </c>
      <c r="J32" s="661">
        <v>15.0456</v>
      </c>
      <c r="K32" s="661">
        <v>7.056</v>
      </c>
      <c r="L32" s="661">
        <f t="shared" si="3"/>
        <v>28.251271500000001</v>
      </c>
      <c r="M32" s="661">
        <v>14.99944</v>
      </c>
      <c r="N32" s="661">
        <v>6.6895765000000003</v>
      </c>
      <c r="O32" s="662">
        <v>6.5622550000000004</v>
      </c>
      <c r="P32" s="655">
        <v>213</v>
      </c>
      <c r="Q32" s="655">
        <v>301</v>
      </c>
      <c r="R32" s="449" t="s">
        <v>350</v>
      </c>
      <c r="S32" s="687"/>
      <c r="T32" s="687"/>
      <c r="U32" s="687"/>
    </row>
    <row r="33" spans="1:21" s="666" customFormat="1" ht="18" customHeight="1">
      <c r="A33" s="663">
        <v>27</v>
      </c>
      <c r="B33" s="449" t="s">
        <v>483</v>
      </c>
      <c r="C33" s="684" t="s">
        <v>520</v>
      </c>
      <c r="D33" s="655">
        <v>3</v>
      </c>
      <c r="E33" s="659">
        <f t="shared" si="1"/>
        <v>38.217870499999997</v>
      </c>
      <c r="F33" s="659">
        <f t="shared" si="2"/>
        <v>29.7791</v>
      </c>
      <c r="G33" s="661">
        <v>15.09</v>
      </c>
      <c r="H33" s="661">
        <v>7.2240000000000002</v>
      </c>
      <c r="I33" s="661">
        <v>1.2575000000000001</v>
      </c>
      <c r="J33" s="661">
        <v>4.4076000000000004</v>
      </c>
      <c r="K33" s="661">
        <v>1.8</v>
      </c>
      <c r="L33" s="661">
        <f t="shared" si="3"/>
        <v>8.4387705000000004</v>
      </c>
      <c r="M33" s="661">
        <v>4.4766560000000002</v>
      </c>
      <c r="N33" s="661">
        <v>2.0035775</v>
      </c>
      <c r="O33" s="662">
        <v>1.958537</v>
      </c>
      <c r="P33" s="655">
        <v>201</v>
      </c>
      <c r="Q33" s="655">
        <v>301</v>
      </c>
      <c r="R33" s="449" t="s">
        <v>350</v>
      </c>
      <c r="S33" s="687"/>
      <c r="T33" s="687"/>
      <c r="U33" s="687"/>
    </row>
    <row r="34" spans="1:21" s="666" customFormat="1" ht="18" customHeight="1">
      <c r="A34" s="663">
        <v>28</v>
      </c>
      <c r="B34" s="449" t="s">
        <v>485</v>
      </c>
      <c r="C34" s="684" t="s">
        <v>521</v>
      </c>
      <c r="D34" s="655">
        <v>29</v>
      </c>
      <c r="E34" s="659">
        <f t="shared" si="1"/>
        <v>289.00482799999997</v>
      </c>
      <c r="F34" s="659">
        <f t="shared" si="2"/>
        <v>227.18960000000001</v>
      </c>
      <c r="G34" s="661">
        <v>98.659199999999998</v>
      </c>
      <c r="H34" s="661">
        <v>62.299199999999999</v>
      </c>
      <c r="I34" s="661">
        <v>7.4455999999999998</v>
      </c>
      <c r="J34" s="661">
        <v>38.121600000000001</v>
      </c>
      <c r="K34" s="661">
        <v>20.664000000000001</v>
      </c>
      <c r="L34" s="661">
        <f t="shared" si="3"/>
        <v>61.815227999999998</v>
      </c>
      <c r="M34" s="661">
        <v>33.044096000000003</v>
      </c>
      <c r="N34" s="661">
        <v>14.31434</v>
      </c>
      <c r="O34" s="662">
        <v>14.456792</v>
      </c>
      <c r="P34" s="655">
        <v>201</v>
      </c>
      <c r="Q34" s="655">
        <v>301</v>
      </c>
      <c r="R34" s="449" t="s">
        <v>345</v>
      </c>
      <c r="S34" s="687"/>
      <c r="T34" s="687"/>
      <c r="U34" s="687"/>
    </row>
    <row r="35" spans="1:21" s="666" customFormat="1" ht="18" customHeight="1">
      <c r="A35" s="663">
        <v>29</v>
      </c>
      <c r="B35" s="449" t="s">
        <v>485</v>
      </c>
      <c r="C35" s="684" t="s">
        <v>522</v>
      </c>
      <c r="D35" s="655">
        <v>32</v>
      </c>
      <c r="E35" s="659">
        <f t="shared" si="1"/>
        <v>357.23839850000002</v>
      </c>
      <c r="F35" s="659">
        <f t="shared" si="2"/>
        <v>279.17509999999999</v>
      </c>
      <c r="G35" s="661">
        <v>134.1756</v>
      </c>
      <c r="H35" s="661">
        <v>71.312399999999997</v>
      </c>
      <c r="I35" s="661">
        <v>11.000299999999999</v>
      </c>
      <c r="J35" s="661">
        <v>42.910800000000002</v>
      </c>
      <c r="K35" s="661">
        <v>19.776</v>
      </c>
      <c r="L35" s="661">
        <f t="shared" si="3"/>
        <v>78.063298500000002</v>
      </c>
      <c r="M35" s="661">
        <v>41.503855999999999</v>
      </c>
      <c r="N35" s="661">
        <v>18.401505499999999</v>
      </c>
      <c r="O35" s="662">
        <v>18.157937</v>
      </c>
      <c r="P35" s="655">
        <v>210</v>
      </c>
      <c r="Q35" s="655">
        <v>301</v>
      </c>
      <c r="R35" s="449" t="s">
        <v>350</v>
      </c>
      <c r="S35" s="687"/>
      <c r="T35" s="687"/>
      <c r="U35" s="687"/>
    </row>
    <row r="36" spans="1:21" s="666" customFormat="1" ht="18" customHeight="1">
      <c r="A36" s="663">
        <v>30</v>
      </c>
      <c r="B36" s="449" t="s">
        <v>485</v>
      </c>
      <c r="C36" s="684" t="s">
        <v>523</v>
      </c>
      <c r="D36" s="655">
        <v>4</v>
      </c>
      <c r="E36" s="659">
        <f t="shared" si="1"/>
        <v>46.582999999999998</v>
      </c>
      <c r="F36" s="659">
        <f t="shared" si="2"/>
        <v>36.402799999999999</v>
      </c>
      <c r="G36" s="661">
        <v>17.3184</v>
      </c>
      <c r="H36" s="661">
        <v>9.42</v>
      </c>
      <c r="I36" s="661">
        <v>1.4432</v>
      </c>
      <c r="J36" s="661">
        <v>5.6651999999999996</v>
      </c>
      <c r="K36" s="661">
        <v>2.556</v>
      </c>
      <c r="L36" s="661">
        <f t="shared" si="3"/>
        <v>10.180199999999999</v>
      </c>
      <c r="M36" s="661">
        <v>5.4154879999999999</v>
      </c>
      <c r="N36" s="661">
        <v>2.3954360000000001</v>
      </c>
      <c r="O36" s="662">
        <v>2.3692760000000002</v>
      </c>
      <c r="P36" s="655">
        <v>213</v>
      </c>
      <c r="Q36" s="655">
        <v>301</v>
      </c>
      <c r="R36" s="449" t="s">
        <v>350</v>
      </c>
      <c r="S36" s="687"/>
      <c r="T36" s="687"/>
      <c r="U36" s="687"/>
    </row>
    <row r="37" spans="1:21" s="666" customFormat="1" ht="18" customHeight="1">
      <c r="A37" s="663">
        <v>31</v>
      </c>
      <c r="B37" s="449" t="s">
        <v>485</v>
      </c>
      <c r="C37" s="684" t="s">
        <v>524</v>
      </c>
      <c r="D37" s="655">
        <v>1</v>
      </c>
      <c r="E37" s="659">
        <f t="shared" si="1"/>
        <v>11.332990000000001</v>
      </c>
      <c r="F37" s="659">
        <f t="shared" si="2"/>
        <v>8.8528000000000002</v>
      </c>
      <c r="G37" s="661">
        <v>4.1087999999999996</v>
      </c>
      <c r="H37" s="661">
        <v>2.3963999999999999</v>
      </c>
      <c r="I37" s="661">
        <v>0.34239999999999998</v>
      </c>
      <c r="J37" s="661">
        <v>1.4052</v>
      </c>
      <c r="K37" s="661">
        <v>0.6</v>
      </c>
      <c r="L37" s="661">
        <f t="shared" si="3"/>
        <v>2.4801899999999999</v>
      </c>
      <c r="M37" s="661">
        <v>1.3204480000000001</v>
      </c>
      <c r="N37" s="661">
        <v>0.58204599999999995</v>
      </c>
      <c r="O37" s="662">
        <v>0.57769599999999999</v>
      </c>
      <c r="P37" s="655">
        <v>201</v>
      </c>
      <c r="Q37" s="655">
        <v>301</v>
      </c>
      <c r="R37" s="449" t="s">
        <v>350</v>
      </c>
      <c r="S37" s="687"/>
      <c r="T37" s="687"/>
      <c r="U37" s="687"/>
    </row>
    <row r="38" spans="1:21" s="666" customFormat="1" ht="18" customHeight="1">
      <c r="A38" s="663">
        <v>32</v>
      </c>
      <c r="B38" s="449" t="s">
        <v>487</v>
      </c>
      <c r="C38" s="684" t="s">
        <v>525</v>
      </c>
      <c r="D38" s="548">
        <v>40</v>
      </c>
      <c r="E38" s="659">
        <f t="shared" si="1"/>
        <v>410.57361350000002</v>
      </c>
      <c r="F38" s="659">
        <f t="shared" si="2"/>
        <v>322.30250000000001</v>
      </c>
      <c r="G38" s="661">
        <v>146.11799999999999</v>
      </c>
      <c r="H38" s="661">
        <v>85.515600000000006</v>
      </c>
      <c r="I38" s="661">
        <v>11.400499999999999</v>
      </c>
      <c r="J38" s="661">
        <v>50.936399999999999</v>
      </c>
      <c r="K38" s="661">
        <v>28.332000000000001</v>
      </c>
      <c r="L38" s="661">
        <f t="shared" si="3"/>
        <v>88.271113499999998</v>
      </c>
      <c r="M38" s="661">
        <v>47.03528</v>
      </c>
      <c r="N38" s="661">
        <v>20.657898500000002</v>
      </c>
      <c r="O38" s="662">
        <v>20.577935</v>
      </c>
      <c r="P38" s="655">
        <v>201</v>
      </c>
      <c r="Q38" s="655">
        <v>301</v>
      </c>
      <c r="R38" s="449" t="s">
        <v>345</v>
      </c>
      <c r="S38" s="687"/>
      <c r="T38" s="687"/>
      <c r="U38" s="687"/>
    </row>
    <row r="39" spans="1:21" s="666" customFormat="1" ht="18" customHeight="1">
      <c r="A39" s="663">
        <v>33</v>
      </c>
      <c r="B39" s="449" t="s">
        <v>487</v>
      </c>
      <c r="C39" s="684" t="s">
        <v>526</v>
      </c>
      <c r="D39" s="548">
        <v>38</v>
      </c>
      <c r="E39" s="659">
        <f t="shared" si="1"/>
        <v>414.90220900000003</v>
      </c>
      <c r="F39" s="659">
        <f t="shared" si="2"/>
        <v>324.43060000000003</v>
      </c>
      <c r="G39" s="661">
        <v>153.29759999999999</v>
      </c>
      <c r="H39" s="661">
        <v>84.349199999999996</v>
      </c>
      <c r="I39" s="661">
        <v>12.5938</v>
      </c>
      <c r="J39" s="661">
        <v>50.634</v>
      </c>
      <c r="K39" s="661">
        <v>23.556000000000001</v>
      </c>
      <c r="L39" s="661">
        <f t="shared" si="3"/>
        <v>90.471609000000001</v>
      </c>
      <c r="M39" s="661">
        <v>48.139935999999999</v>
      </c>
      <c r="N39" s="661">
        <v>21.270451000000001</v>
      </c>
      <c r="O39" s="662">
        <v>21.061222000000001</v>
      </c>
      <c r="P39" s="655">
        <v>210</v>
      </c>
      <c r="Q39" s="655">
        <v>301</v>
      </c>
      <c r="R39" s="449" t="s">
        <v>350</v>
      </c>
      <c r="S39" s="687"/>
      <c r="T39" s="687"/>
      <c r="U39" s="687"/>
    </row>
    <row r="40" spans="1:21" s="666" customFormat="1" ht="18" customHeight="1">
      <c r="A40" s="663">
        <v>34</v>
      </c>
      <c r="B40" s="449" t="s">
        <v>487</v>
      </c>
      <c r="C40" s="684" t="s">
        <v>527</v>
      </c>
      <c r="D40" s="655">
        <v>4</v>
      </c>
      <c r="E40" s="659">
        <f t="shared" ref="E40:E71" si="4">F40+L40</f>
        <v>49.301304000000002</v>
      </c>
      <c r="F40" s="659">
        <f t="shared" ref="F40:F71" si="5">G40+H40+I40+J40+K40</f>
        <v>38.438400000000001</v>
      </c>
      <c r="G40" s="661">
        <v>19.007999999999999</v>
      </c>
      <c r="H40" s="661">
        <v>9.6912000000000003</v>
      </c>
      <c r="I40" s="661">
        <v>1.5840000000000001</v>
      </c>
      <c r="J40" s="661">
        <v>5.7552000000000003</v>
      </c>
      <c r="K40" s="661">
        <v>2.4</v>
      </c>
      <c r="L40" s="661">
        <f t="shared" ref="L40:L71" si="6">M40+N40+O40</f>
        <v>10.862904</v>
      </c>
      <c r="M40" s="661">
        <v>5.7661439999999997</v>
      </c>
      <c r="N40" s="661">
        <v>2.5740720000000001</v>
      </c>
      <c r="O40" s="662">
        <v>2.522688</v>
      </c>
      <c r="P40" s="655">
        <v>213</v>
      </c>
      <c r="Q40" s="655">
        <v>301</v>
      </c>
      <c r="R40" s="449" t="s">
        <v>350</v>
      </c>
      <c r="S40" s="687"/>
      <c r="T40" s="687"/>
      <c r="U40" s="687"/>
    </row>
    <row r="41" spans="1:21" s="666" customFormat="1" ht="18" customHeight="1">
      <c r="A41" s="663">
        <v>35</v>
      </c>
      <c r="B41" s="449" t="s">
        <v>487</v>
      </c>
      <c r="C41" s="684" t="s">
        <v>528</v>
      </c>
      <c r="D41" s="655">
        <v>11</v>
      </c>
      <c r="E41" s="659">
        <f t="shared" si="4"/>
        <v>133.4442875</v>
      </c>
      <c r="F41" s="659">
        <f t="shared" si="5"/>
        <v>104.07170000000001</v>
      </c>
      <c r="G41" s="661">
        <v>51.327599999999997</v>
      </c>
      <c r="H41" s="661">
        <v>26.207999999999998</v>
      </c>
      <c r="I41" s="661">
        <v>4.2773000000000003</v>
      </c>
      <c r="J41" s="661">
        <v>15.658799999999999</v>
      </c>
      <c r="K41" s="661">
        <v>6.6</v>
      </c>
      <c r="L41" s="661">
        <f t="shared" si="6"/>
        <v>29.372587500000002</v>
      </c>
      <c r="M41" s="661">
        <v>15.595471999999999</v>
      </c>
      <c r="N41" s="661">
        <v>6.9540965000000003</v>
      </c>
      <c r="O41" s="662">
        <v>6.8230190000000004</v>
      </c>
      <c r="P41" s="655">
        <v>201</v>
      </c>
      <c r="Q41" s="655">
        <v>301</v>
      </c>
      <c r="R41" s="449" t="s">
        <v>350</v>
      </c>
      <c r="S41" s="687"/>
      <c r="T41" s="687"/>
      <c r="U41" s="687"/>
    </row>
    <row r="42" spans="1:21" s="666" customFormat="1" ht="18" customHeight="1">
      <c r="A42" s="663">
        <v>36</v>
      </c>
      <c r="B42" s="449" t="s">
        <v>489</v>
      </c>
      <c r="C42" s="684" t="s">
        <v>529</v>
      </c>
      <c r="D42" s="685">
        <v>20</v>
      </c>
      <c r="E42" s="659">
        <f t="shared" si="4"/>
        <v>212.842962</v>
      </c>
      <c r="F42" s="659">
        <f t="shared" si="5"/>
        <v>167.214</v>
      </c>
      <c r="G42" s="661">
        <v>74.553600000000003</v>
      </c>
      <c r="H42" s="661">
        <v>44.494799999999998</v>
      </c>
      <c r="I42" s="661">
        <v>5.8247999999999998</v>
      </c>
      <c r="J42" s="661">
        <v>27.364799999999999</v>
      </c>
      <c r="K42" s="661">
        <v>14.976000000000001</v>
      </c>
      <c r="L42" s="661">
        <f t="shared" si="6"/>
        <v>45.628962000000001</v>
      </c>
      <c r="M42" s="661">
        <v>24.358080000000001</v>
      </c>
      <c r="N42" s="661">
        <v>10.614222</v>
      </c>
      <c r="O42" s="662">
        <v>10.65666</v>
      </c>
      <c r="P42" s="655">
        <v>201</v>
      </c>
      <c r="Q42" s="655">
        <v>301</v>
      </c>
      <c r="R42" s="449" t="s">
        <v>345</v>
      </c>
      <c r="S42" s="687"/>
      <c r="T42" s="687"/>
      <c r="U42" s="687"/>
    </row>
    <row r="43" spans="1:21" s="666" customFormat="1" ht="18" customHeight="1">
      <c r="A43" s="663">
        <v>37</v>
      </c>
      <c r="B43" s="449" t="s">
        <v>489</v>
      </c>
      <c r="C43" s="684" t="s">
        <v>530</v>
      </c>
      <c r="D43" s="685">
        <v>18</v>
      </c>
      <c r="E43" s="659">
        <f t="shared" si="4"/>
        <v>189.96271100000001</v>
      </c>
      <c r="F43" s="659">
        <f t="shared" si="5"/>
        <v>148.68620000000001</v>
      </c>
      <c r="G43" s="661">
        <v>68.819999999999993</v>
      </c>
      <c r="H43" s="661">
        <v>39.246000000000002</v>
      </c>
      <c r="I43" s="661">
        <v>5.7350000000000003</v>
      </c>
      <c r="J43" s="661">
        <v>23.6052</v>
      </c>
      <c r="K43" s="661">
        <v>11.28</v>
      </c>
      <c r="L43" s="661">
        <f t="shared" si="6"/>
        <v>41.276510999999999</v>
      </c>
      <c r="M43" s="661">
        <v>21.984991999999998</v>
      </c>
      <c r="N43" s="661">
        <v>9.6730850000000004</v>
      </c>
      <c r="O43" s="662">
        <v>9.6184340000000006</v>
      </c>
      <c r="P43" s="655">
        <v>210</v>
      </c>
      <c r="Q43" s="655">
        <v>301</v>
      </c>
      <c r="R43" s="449" t="s">
        <v>350</v>
      </c>
      <c r="S43" s="687"/>
      <c r="T43" s="687"/>
      <c r="U43" s="687"/>
    </row>
    <row r="44" spans="1:21" s="666" customFormat="1" ht="18" customHeight="1">
      <c r="A44" s="663">
        <v>38</v>
      </c>
      <c r="B44" s="449" t="s">
        <v>489</v>
      </c>
      <c r="C44" s="684" t="s">
        <v>531</v>
      </c>
      <c r="D44" s="685">
        <v>6</v>
      </c>
      <c r="E44" s="659">
        <f t="shared" si="4"/>
        <v>67.361827000000005</v>
      </c>
      <c r="F44" s="659">
        <f t="shared" si="5"/>
        <v>52.6798</v>
      </c>
      <c r="G44" s="661">
        <v>25.514399999999998</v>
      </c>
      <c r="H44" s="661">
        <v>13.129200000000001</v>
      </c>
      <c r="I44" s="661">
        <v>2.1261999999999999</v>
      </c>
      <c r="J44" s="661">
        <v>7.9980000000000002</v>
      </c>
      <c r="K44" s="661">
        <v>3.9119999999999999</v>
      </c>
      <c r="L44" s="661">
        <f t="shared" si="6"/>
        <v>14.682027</v>
      </c>
      <c r="M44" s="661">
        <v>7.802848</v>
      </c>
      <c r="N44" s="661">
        <v>3.465433</v>
      </c>
      <c r="O44" s="662">
        <v>3.4137460000000002</v>
      </c>
      <c r="P44" s="655">
        <v>213</v>
      </c>
      <c r="Q44" s="655">
        <v>301</v>
      </c>
      <c r="R44" s="449" t="s">
        <v>350</v>
      </c>
      <c r="S44" s="687"/>
      <c r="T44" s="687"/>
      <c r="U44" s="687"/>
    </row>
    <row r="45" spans="1:21" s="666" customFormat="1" ht="18" customHeight="1">
      <c r="A45" s="663">
        <v>39</v>
      </c>
      <c r="B45" s="449" t="s">
        <v>489</v>
      </c>
      <c r="C45" s="684" t="s">
        <v>532</v>
      </c>
      <c r="D45" s="685">
        <v>3</v>
      </c>
      <c r="E45" s="659">
        <f t="shared" si="4"/>
        <v>36.021514000000003</v>
      </c>
      <c r="F45" s="659">
        <f t="shared" si="5"/>
        <v>28.1008</v>
      </c>
      <c r="G45" s="661">
        <v>13.656000000000001</v>
      </c>
      <c r="H45" s="661">
        <v>7.2240000000000002</v>
      </c>
      <c r="I45" s="661">
        <v>1.1379999999999999</v>
      </c>
      <c r="J45" s="661">
        <v>4.2827999999999999</v>
      </c>
      <c r="K45" s="661">
        <v>1.8</v>
      </c>
      <c r="L45" s="661">
        <f t="shared" si="6"/>
        <v>7.9207140000000003</v>
      </c>
      <c r="M45" s="661">
        <v>4.2081280000000003</v>
      </c>
      <c r="N45" s="661">
        <v>1.8715299999999999</v>
      </c>
      <c r="O45" s="662">
        <v>1.841056</v>
      </c>
      <c r="P45" s="655">
        <v>201</v>
      </c>
      <c r="Q45" s="655">
        <v>301</v>
      </c>
      <c r="R45" s="449" t="s">
        <v>350</v>
      </c>
      <c r="S45" s="687"/>
      <c r="T45" s="687"/>
      <c r="U45" s="687"/>
    </row>
    <row r="46" spans="1:21" s="666" customFormat="1" ht="18" customHeight="1">
      <c r="A46" s="663">
        <v>40</v>
      </c>
      <c r="B46" s="449" t="s">
        <v>491</v>
      </c>
      <c r="C46" s="684" t="s">
        <v>533</v>
      </c>
      <c r="D46" s="685">
        <v>36</v>
      </c>
      <c r="E46" s="659">
        <f t="shared" si="4"/>
        <v>371.93775149999999</v>
      </c>
      <c r="F46" s="659">
        <f t="shared" si="5"/>
        <v>292.30410000000001</v>
      </c>
      <c r="G46" s="661">
        <v>128.24760000000001</v>
      </c>
      <c r="H46" s="661">
        <v>79.009200000000007</v>
      </c>
      <c r="I46" s="661">
        <v>10.299300000000001</v>
      </c>
      <c r="J46" s="661">
        <v>48.276000000000003</v>
      </c>
      <c r="K46" s="661">
        <v>26.472000000000001</v>
      </c>
      <c r="L46" s="661">
        <f t="shared" si="6"/>
        <v>79.633651499999999</v>
      </c>
      <c r="M46" s="661">
        <v>42.533135999999999</v>
      </c>
      <c r="N46" s="661">
        <v>18.492268500000002</v>
      </c>
      <c r="O46" s="662">
        <v>18.608246999999999</v>
      </c>
      <c r="P46" s="655">
        <v>201</v>
      </c>
      <c r="Q46" s="655">
        <v>301</v>
      </c>
      <c r="R46" s="449" t="s">
        <v>345</v>
      </c>
      <c r="S46" s="687"/>
      <c r="T46" s="687"/>
      <c r="U46" s="687"/>
    </row>
    <row r="47" spans="1:21" s="666" customFormat="1" ht="18" customHeight="1">
      <c r="A47" s="663">
        <v>41</v>
      </c>
      <c r="B47" s="449" t="s">
        <v>491</v>
      </c>
      <c r="C47" s="684" t="s">
        <v>534</v>
      </c>
      <c r="D47" s="685">
        <v>34</v>
      </c>
      <c r="E47" s="659">
        <f t="shared" si="4"/>
        <v>359.37015550000001</v>
      </c>
      <c r="F47" s="659">
        <f t="shared" si="5"/>
        <v>280.94290000000001</v>
      </c>
      <c r="G47" s="661">
        <v>131.58600000000001</v>
      </c>
      <c r="H47" s="661">
        <v>74.265600000000006</v>
      </c>
      <c r="I47" s="661">
        <v>10.7845</v>
      </c>
      <c r="J47" s="661">
        <v>44.290799999999997</v>
      </c>
      <c r="K47" s="661">
        <v>20.015999999999998</v>
      </c>
      <c r="L47" s="661">
        <f t="shared" si="6"/>
        <v>78.427255500000001</v>
      </c>
      <c r="M47" s="661">
        <v>41.748303999999997</v>
      </c>
      <c r="N47" s="661">
        <v>18.414068499999999</v>
      </c>
      <c r="O47" s="662">
        <v>18.264883000000001</v>
      </c>
      <c r="P47" s="655">
        <v>210</v>
      </c>
      <c r="Q47" s="655">
        <v>301</v>
      </c>
      <c r="R47" s="449" t="s">
        <v>350</v>
      </c>
      <c r="S47" s="687"/>
      <c r="T47" s="687"/>
      <c r="U47" s="687"/>
    </row>
    <row r="48" spans="1:21" s="666" customFormat="1" ht="18" customHeight="1">
      <c r="A48" s="663">
        <v>42</v>
      </c>
      <c r="B48" s="449" t="s">
        <v>491</v>
      </c>
      <c r="C48" s="684" t="s">
        <v>535</v>
      </c>
      <c r="D48" s="685">
        <v>3</v>
      </c>
      <c r="E48" s="659">
        <f t="shared" si="4"/>
        <v>36.061425999999997</v>
      </c>
      <c r="F48" s="659">
        <f t="shared" si="5"/>
        <v>28.1296</v>
      </c>
      <c r="G48" s="661">
        <v>13.8576</v>
      </c>
      <c r="H48" s="661">
        <v>7.0583999999999998</v>
      </c>
      <c r="I48" s="661">
        <v>1.1548</v>
      </c>
      <c r="J48" s="661">
        <v>4.2587999999999999</v>
      </c>
      <c r="K48" s="661">
        <v>1.8</v>
      </c>
      <c r="L48" s="661">
        <f t="shared" si="6"/>
        <v>7.931826</v>
      </c>
      <c r="M48" s="661">
        <v>4.2127359999999996</v>
      </c>
      <c r="N48" s="661">
        <v>1.876018</v>
      </c>
      <c r="O48" s="662">
        <v>1.843072</v>
      </c>
      <c r="P48" s="655">
        <v>213</v>
      </c>
      <c r="Q48" s="655">
        <v>301</v>
      </c>
      <c r="R48" s="449" t="s">
        <v>350</v>
      </c>
      <c r="S48" s="687"/>
      <c r="T48" s="687"/>
      <c r="U48" s="687"/>
    </row>
    <row r="49" spans="1:21" s="666" customFormat="1" ht="18" customHeight="1">
      <c r="A49" s="663">
        <v>43</v>
      </c>
      <c r="B49" s="449" t="s">
        <v>491</v>
      </c>
      <c r="C49" s="684" t="s">
        <v>536</v>
      </c>
      <c r="D49" s="685">
        <v>14</v>
      </c>
      <c r="E49" s="659">
        <f t="shared" si="4"/>
        <v>169.04894150000001</v>
      </c>
      <c r="F49" s="659">
        <f t="shared" si="5"/>
        <v>131.85409999999999</v>
      </c>
      <c r="G49" s="661">
        <v>64.993200000000002</v>
      </c>
      <c r="H49" s="661">
        <v>33.1248</v>
      </c>
      <c r="I49" s="661">
        <v>5.4161000000000001</v>
      </c>
      <c r="J49" s="661">
        <v>19.920000000000002</v>
      </c>
      <c r="K49" s="661">
        <v>8.4</v>
      </c>
      <c r="L49" s="661">
        <f t="shared" si="6"/>
        <v>37.194841500000003</v>
      </c>
      <c r="M49" s="661">
        <v>19.752656000000002</v>
      </c>
      <c r="N49" s="661">
        <v>8.8003985</v>
      </c>
      <c r="O49" s="662">
        <v>8.6417870000000008</v>
      </c>
      <c r="P49" s="655">
        <v>201</v>
      </c>
      <c r="Q49" s="655">
        <v>301</v>
      </c>
      <c r="R49" s="449" t="s">
        <v>350</v>
      </c>
      <c r="S49" s="687"/>
      <c r="T49" s="687"/>
      <c r="U49" s="687"/>
    </row>
    <row r="50" spans="1:21" s="666" customFormat="1" ht="18" customHeight="1">
      <c r="A50" s="663">
        <v>44</v>
      </c>
      <c r="B50" s="449" t="s">
        <v>479</v>
      </c>
      <c r="C50" s="684" t="s">
        <v>537</v>
      </c>
      <c r="D50" s="685">
        <v>39</v>
      </c>
      <c r="E50" s="659">
        <f t="shared" si="4"/>
        <v>404.52512250000001</v>
      </c>
      <c r="F50" s="659">
        <f t="shared" si="5"/>
        <v>317.81549999999999</v>
      </c>
      <c r="G50" s="661">
        <v>141.3732</v>
      </c>
      <c r="H50" s="661">
        <v>85.075199999999995</v>
      </c>
      <c r="I50" s="661">
        <v>10.8111</v>
      </c>
      <c r="J50" s="661">
        <v>52.055999999999997</v>
      </c>
      <c r="K50" s="661">
        <v>28.5</v>
      </c>
      <c r="L50" s="661">
        <f t="shared" si="6"/>
        <v>86.709622499999995</v>
      </c>
      <c r="M50" s="661">
        <v>46.290480000000002</v>
      </c>
      <c r="N50" s="661">
        <v>20.167057499999999</v>
      </c>
      <c r="O50" s="662">
        <v>20.252085000000001</v>
      </c>
      <c r="P50" s="655">
        <v>210</v>
      </c>
      <c r="Q50" s="655">
        <v>301</v>
      </c>
      <c r="R50" s="449" t="s">
        <v>345</v>
      </c>
      <c r="S50" s="687"/>
      <c r="T50" s="687"/>
      <c r="U50" s="687"/>
    </row>
    <row r="51" spans="1:21" s="666" customFormat="1" ht="18" customHeight="1">
      <c r="A51" s="663">
        <v>45</v>
      </c>
      <c r="B51" s="449" t="s">
        <v>479</v>
      </c>
      <c r="C51" s="684" t="s">
        <v>538</v>
      </c>
      <c r="D51" s="685">
        <v>41</v>
      </c>
      <c r="E51" s="659">
        <f t="shared" si="4"/>
        <v>474.69402250000002</v>
      </c>
      <c r="F51" s="659">
        <f t="shared" si="5"/>
        <v>370.74669999999998</v>
      </c>
      <c r="G51" s="661">
        <v>181.80600000000001</v>
      </c>
      <c r="H51" s="661">
        <v>92.294399999999996</v>
      </c>
      <c r="I51" s="661">
        <v>14.9695</v>
      </c>
      <c r="J51" s="661">
        <v>56.044800000000002</v>
      </c>
      <c r="K51" s="661">
        <v>25.632000000000001</v>
      </c>
      <c r="L51" s="661">
        <f t="shared" si="6"/>
        <v>103.9473225</v>
      </c>
      <c r="M51" s="661">
        <v>55.218352000000003</v>
      </c>
      <c r="N51" s="661">
        <v>24.5709415</v>
      </c>
      <c r="O51" s="662">
        <v>24.158028999999999</v>
      </c>
      <c r="P51" s="655">
        <v>213</v>
      </c>
      <c r="Q51" s="655">
        <v>301</v>
      </c>
      <c r="R51" s="449" t="s">
        <v>350</v>
      </c>
      <c r="S51" s="687"/>
      <c r="T51" s="687"/>
      <c r="U51" s="687"/>
    </row>
    <row r="52" spans="1:21" s="666" customFormat="1" ht="18" customHeight="1">
      <c r="A52" s="663">
        <v>46</v>
      </c>
      <c r="B52" s="449" t="s">
        <v>479</v>
      </c>
      <c r="C52" s="684" t="s">
        <v>539</v>
      </c>
      <c r="D52" s="685">
        <v>8</v>
      </c>
      <c r="E52" s="659">
        <f t="shared" si="4"/>
        <v>97.105694</v>
      </c>
      <c r="F52" s="659">
        <f t="shared" si="5"/>
        <v>75.771199999999993</v>
      </c>
      <c r="G52" s="661">
        <v>37.8384</v>
      </c>
      <c r="H52" s="661">
        <v>18.5472</v>
      </c>
      <c r="I52" s="661">
        <v>3.1532</v>
      </c>
      <c r="J52" s="661">
        <v>11.2164</v>
      </c>
      <c r="K52" s="661">
        <v>5.016</v>
      </c>
      <c r="L52" s="661">
        <f t="shared" si="6"/>
        <v>21.334493999999999</v>
      </c>
      <c r="M52" s="661">
        <v>11.320831999999999</v>
      </c>
      <c r="N52" s="661">
        <v>5.0607980000000001</v>
      </c>
      <c r="O52" s="662">
        <v>4.9528639999999999</v>
      </c>
      <c r="P52" s="655">
        <v>201</v>
      </c>
      <c r="Q52" s="655">
        <v>301</v>
      </c>
      <c r="R52" s="449" t="s">
        <v>350</v>
      </c>
      <c r="S52" s="687"/>
      <c r="T52" s="687"/>
      <c r="U52" s="687"/>
    </row>
    <row r="53" spans="1:21" s="666" customFormat="1" ht="18" customHeight="1">
      <c r="A53" s="663">
        <v>47</v>
      </c>
      <c r="B53" s="449" t="s">
        <v>479</v>
      </c>
      <c r="C53" s="684" t="s">
        <v>540</v>
      </c>
      <c r="D53" s="685">
        <v>10</v>
      </c>
      <c r="E53" s="659">
        <f t="shared" si="4"/>
        <v>116.99945700000001</v>
      </c>
      <c r="F53" s="659">
        <f t="shared" si="5"/>
        <v>91.303799999999995</v>
      </c>
      <c r="G53" s="661">
        <v>44.805599999999998</v>
      </c>
      <c r="H53" s="661">
        <v>22.9404</v>
      </c>
      <c r="I53" s="661">
        <v>3.7338</v>
      </c>
      <c r="J53" s="661">
        <v>13.824</v>
      </c>
      <c r="K53" s="661">
        <v>6</v>
      </c>
      <c r="L53" s="661">
        <f t="shared" si="6"/>
        <v>25.695657000000001</v>
      </c>
      <c r="M53" s="661">
        <v>13.648607999999999</v>
      </c>
      <c r="N53" s="661">
        <v>6.0757830000000004</v>
      </c>
      <c r="O53" s="662">
        <v>5.971266</v>
      </c>
      <c r="P53" s="655">
        <v>201</v>
      </c>
      <c r="Q53" s="655">
        <v>301</v>
      </c>
      <c r="R53" s="449" t="s">
        <v>350</v>
      </c>
      <c r="S53" s="687"/>
      <c r="T53" s="687"/>
      <c r="U53" s="687"/>
    </row>
    <row r="54" spans="1:21" s="666" customFormat="1" ht="18" customHeight="1">
      <c r="A54" s="663">
        <v>48</v>
      </c>
      <c r="B54" s="449" t="s">
        <v>481</v>
      </c>
      <c r="C54" s="684" t="s">
        <v>541</v>
      </c>
      <c r="D54" s="548">
        <v>35</v>
      </c>
      <c r="E54" s="659">
        <f t="shared" si="4"/>
        <v>369.51873799999998</v>
      </c>
      <c r="F54" s="659">
        <f t="shared" si="5"/>
        <v>290.108</v>
      </c>
      <c r="G54" s="659">
        <v>131.34719999999999</v>
      </c>
      <c r="H54" s="659">
        <v>76.932000000000002</v>
      </c>
      <c r="I54" s="659">
        <v>10.583600000000001</v>
      </c>
      <c r="J54" s="659">
        <v>45.517200000000003</v>
      </c>
      <c r="K54" s="659">
        <v>25.728000000000002</v>
      </c>
      <c r="L54" s="661">
        <f t="shared" si="6"/>
        <v>79.410737999999995</v>
      </c>
      <c r="M54" s="661">
        <v>42.300800000000002</v>
      </c>
      <c r="N54" s="661">
        <v>18.603338000000001</v>
      </c>
      <c r="O54" s="662">
        <v>18.506599999999999</v>
      </c>
      <c r="P54" s="655">
        <v>201</v>
      </c>
      <c r="Q54" s="655">
        <v>301</v>
      </c>
      <c r="R54" s="449" t="s">
        <v>345</v>
      </c>
      <c r="S54" s="687"/>
      <c r="T54" s="687"/>
      <c r="U54" s="687"/>
    </row>
    <row r="55" spans="1:21" s="666" customFormat="1" ht="18" customHeight="1">
      <c r="A55" s="663">
        <v>49</v>
      </c>
      <c r="B55" s="449" t="s">
        <v>481</v>
      </c>
      <c r="C55" s="684" t="s">
        <v>542</v>
      </c>
      <c r="D55" s="548">
        <v>33</v>
      </c>
      <c r="E55" s="659">
        <f t="shared" si="4"/>
        <v>362.20142149999998</v>
      </c>
      <c r="F55" s="659">
        <f t="shared" si="5"/>
        <v>283.12490000000003</v>
      </c>
      <c r="G55" s="661">
        <v>136.30199999999999</v>
      </c>
      <c r="H55" s="661">
        <v>71.911199999999994</v>
      </c>
      <c r="I55" s="661">
        <v>11.358499999999999</v>
      </c>
      <c r="J55" s="661">
        <v>43.093200000000003</v>
      </c>
      <c r="K55" s="661">
        <v>20.46</v>
      </c>
      <c r="L55" s="661">
        <f t="shared" si="6"/>
        <v>79.076521499999998</v>
      </c>
      <c r="M55" s="661">
        <v>42.026384</v>
      </c>
      <c r="N55" s="661">
        <v>18.663594499999999</v>
      </c>
      <c r="O55" s="662">
        <v>18.386543</v>
      </c>
      <c r="P55" s="655">
        <v>210</v>
      </c>
      <c r="Q55" s="655">
        <v>301</v>
      </c>
      <c r="R55" s="449" t="s">
        <v>350</v>
      </c>
      <c r="S55" s="687"/>
      <c r="T55" s="687"/>
      <c r="U55" s="687"/>
    </row>
    <row r="56" spans="1:21" s="666" customFormat="1" ht="18" customHeight="1">
      <c r="A56" s="663">
        <v>50</v>
      </c>
      <c r="B56" s="449" t="s">
        <v>481</v>
      </c>
      <c r="C56" s="684" t="s">
        <v>543</v>
      </c>
      <c r="D56" s="685">
        <v>9</v>
      </c>
      <c r="E56" s="659">
        <f t="shared" si="4"/>
        <v>104.039151</v>
      </c>
      <c r="F56" s="659">
        <f t="shared" si="5"/>
        <v>81.293400000000005</v>
      </c>
      <c r="G56" s="661">
        <v>39.837600000000002</v>
      </c>
      <c r="H56" s="661">
        <v>20.25</v>
      </c>
      <c r="I56" s="661">
        <v>3.3197999999999999</v>
      </c>
      <c r="J56" s="661">
        <v>12.054</v>
      </c>
      <c r="K56" s="661">
        <v>5.8319999999999999</v>
      </c>
      <c r="L56" s="661">
        <f t="shared" si="6"/>
        <v>22.745750999999998</v>
      </c>
      <c r="M56" s="661">
        <v>12.073824</v>
      </c>
      <c r="N56" s="661">
        <v>5.3896290000000002</v>
      </c>
      <c r="O56" s="662">
        <v>5.2822979999999999</v>
      </c>
      <c r="P56" s="655">
        <v>213</v>
      </c>
      <c r="Q56" s="655">
        <v>301</v>
      </c>
      <c r="R56" s="449" t="s">
        <v>350</v>
      </c>
      <c r="S56" s="687"/>
      <c r="T56" s="687"/>
      <c r="U56" s="687"/>
    </row>
    <row r="57" spans="1:21" s="666" customFormat="1" ht="18" customHeight="1">
      <c r="A57" s="663">
        <v>51</v>
      </c>
      <c r="B57" s="449" t="s">
        <v>481</v>
      </c>
      <c r="C57" s="684" t="s">
        <v>544</v>
      </c>
      <c r="D57" s="685">
        <v>13</v>
      </c>
      <c r="E57" s="659">
        <f t="shared" si="4"/>
        <v>158.46361949999999</v>
      </c>
      <c r="F57" s="659">
        <f t="shared" si="5"/>
        <v>123.5829</v>
      </c>
      <c r="G57" s="661">
        <v>61.398000000000003</v>
      </c>
      <c r="H57" s="661">
        <v>30.552</v>
      </c>
      <c r="I57" s="661">
        <v>5.1165000000000003</v>
      </c>
      <c r="J57" s="661">
        <v>18.7164</v>
      </c>
      <c r="K57" s="661">
        <v>7.8</v>
      </c>
      <c r="L57" s="661">
        <f t="shared" si="6"/>
        <v>34.880719499999998</v>
      </c>
      <c r="M57" s="661">
        <v>18.525264</v>
      </c>
      <c r="N57" s="661">
        <v>8.2506524999999993</v>
      </c>
      <c r="O57" s="662">
        <v>8.1048030000000004</v>
      </c>
      <c r="P57" s="655">
        <v>201</v>
      </c>
      <c r="Q57" s="655">
        <v>301</v>
      </c>
      <c r="R57" s="449" t="s">
        <v>350</v>
      </c>
      <c r="S57" s="687"/>
      <c r="T57" s="687"/>
      <c r="U57" s="687"/>
    </row>
    <row r="58" spans="1:21" s="666" customFormat="1" ht="18" customHeight="1">
      <c r="A58" s="663">
        <v>52</v>
      </c>
      <c r="B58" s="449" t="s">
        <v>493</v>
      </c>
      <c r="C58" s="684" t="s">
        <v>545</v>
      </c>
      <c r="D58" s="655">
        <v>30</v>
      </c>
      <c r="E58" s="659">
        <f t="shared" si="4"/>
        <v>324.5161635</v>
      </c>
      <c r="F58" s="659">
        <f t="shared" si="5"/>
        <v>254.67930000000001</v>
      </c>
      <c r="G58" s="661">
        <v>115.1772</v>
      </c>
      <c r="H58" s="661">
        <v>67.220399999999998</v>
      </c>
      <c r="I58" s="661">
        <v>9.4040999999999997</v>
      </c>
      <c r="J58" s="661">
        <v>40.953600000000002</v>
      </c>
      <c r="K58" s="661">
        <v>21.923999999999999</v>
      </c>
      <c r="L58" s="661">
        <f t="shared" si="6"/>
        <v>69.836863500000007</v>
      </c>
      <c r="M58" s="661">
        <v>37.240848</v>
      </c>
      <c r="N58" s="661">
        <v>16.303144499999998</v>
      </c>
      <c r="O58" s="662">
        <v>16.292871000000002</v>
      </c>
      <c r="P58" s="655">
        <v>201</v>
      </c>
      <c r="Q58" s="655">
        <v>301</v>
      </c>
      <c r="R58" s="449" t="s">
        <v>345</v>
      </c>
      <c r="S58" s="687"/>
      <c r="T58" s="687"/>
      <c r="U58" s="687"/>
    </row>
    <row r="59" spans="1:21" s="666" customFormat="1" ht="18" customHeight="1">
      <c r="A59" s="663">
        <v>53</v>
      </c>
      <c r="B59" s="449" t="s">
        <v>493</v>
      </c>
      <c r="C59" s="684" t="s">
        <v>546</v>
      </c>
      <c r="D59" s="655">
        <v>35</v>
      </c>
      <c r="E59" s="659">
        <f t="shared" si="4"/>
        <v>409.63634400000001</v>
      </c>
      <c r="F59" s="659">
        <f t="shared" si="5"/>
        <v>319.6968</v>
      </c>
      <c r="G59" s="661">
        <v>158.38560000000001</v>
      </c>
      <c r="H59" s="661">
        <v>79.263599999999997</v>
      </c>
      <c r="I59" s="661">
        <v>13.1988</v>
      </c>
      <c r="J59" s="661">
        <v>47.488799999999998</v>
      </c>
      <c r="K59" s="661">
        <v>21.36</v>
      </c>
      <c r="L59" s="661">
        <f t="shared" si="6"/>
        <v>89.939543999999998</v>
      </c>
      <c r="M59" s="661">
        <v>47.733888</v>
      </c>
      <c r="N59" s="661">
        <v>21.32208</v>
      </c>
      <c r="O59" s="662">
        <v>20.883576000000001</v>
      </c>
      <c r="P59" s="655">
        <v>210</v>
      </c>
      <c r="Q59" s="655">
        <v>301</v>
      </c>
      <c r="R59" s="449" t="s">
        <v>350</v>
      </c>
      <c r="S59" s="687"/>
      <c r="T59" s="687"/>
      <c r="U59" s="687"/>
    </row>
    <row r="60" spans="1:21" s="666" customFormat="1" ht="18" customHeight="1">
      <c r="A60" s="663">
        <v>54</v>
      </c>
      <c r="B60" s="449" t="s">
        <v>493</v>
      </c>
      <c r="C60" s="684" t="s">
        <v>547</v>
      </c>
      <c r="D60" s="685">
        <v>7</v>
      </c>
      <c r="E60" s="659">
        <f t="shared" si="4"/>
        <v>83.299824999999998</v>
      </c>
      <c r="F60" s="659">
        <f t="shared" si="5"/>
        <v>65.0578</v>
      </c>
      <c r="G60" s="661">
        <v>32.268000000000001</v>
      </c>
      <c r="H60" s="661">
        <v>15.9876</v>
      </c>
      <c r="I60" s="661">
        <v>2.6890000000000001</v>
      </c>
      <c r="J60" s="661">
        <v>9.5411999999999999</v>
      </c>
      <c r="K60" s="661">
        <v>4.5720000000000001</v>
      </c>
      <c r="L60" s="661">
        <f t="shared" si="6"/>
        <v>18.242025000000002</v>
      </c>
      <c r="M60" s="661">
        <v>9.6777280000000001</v>
      </c>
      <c r="N60" s="661">
        <v>4.3302909999999999</v>
      </c>
      <c r="O60" s="662">
        <v>4.2340059999999999</v>
      </c>
      <c r="P60" s="655">
        <v>213</v>
      </c>
      <c r="Q60" s="655">
        <v>301</v>
      </c>
      <c r="R60" s="449" t="s">
        <v>350</v>
      </c>
      <c r="S60" s="687"/>
      <c r="T60" s="687"/>
      <c r="U60" s="687"/>
    </row>
    <row r="61" spans="1:21" s="666" customFormat="1" ht="18" customHeight="1">
      <c r="A61" s="663">
        <v>55</v>
      </c>
      <c r="B61" s="449" t="s">
        <v>493</v>
      </c>
      <c r="C61" s="684" t="s">
        <v>548</v>
      </c>
      <c r="D61" s="685">
        <v>2</v>
      </c>
      <c r="E61" s="659">
        <f t="shared" si="4"/>
        <v>26.21594</v>
      </c>
      <c r="F61" s="659">
        <f t="shared" si="5"/>
        <v>20.4176</v>
      </c>
      <c r="G61" s="661">
        <v>10.478400000000001</v>
      </c>
      <c r="H61" s="661">
        <v>4.8635999999999999</v>
      </c>
      <c r="I61" s="661">
        <v>0.87319999999999998</v>
      </c>
      <c r="J61" s="661">
        <v>3.0024000000000002</v>
      </c>
      <c r="K61" s="661">
        <v>1.2</v>
      </c>
      <c r="L61" s="661">
        <f t="shared" si="6"/>
        <v>5.7983399999999996</v>
      </c>
      <c r="M61" s="661">
        <v>3.0748160000000002</v>
      </c>
      <c r="N61" s="661">
        <v>1.3782920000000001</v>
      </c>
      <c r="O61" s="662">
        <v>1.345232</v>
      </c>
      <c r="P61" s="655">
        <v>201</v>
      </c>
      <c r="Q61" s="655">
        <v>301</v>
      </c>
      <c r="R61" s="449" t="s">
        <v>350</v>
      </c>
      <c r="S61" s="687"/>
      <c r="T61" s="687"/>
      <c r="U61" s="687"/>
    </row>
    <row r="62" spans="1:21" s="666" customFormat="1" ht="18" customHeight="1">
      <c r="A62" s="663">
        <v>56</v>
      </c>
      <c r="B62" s="449" t="s">
        <v>499</v>
      </c>
      <c r="C62" s="684" t="s">
        <v>549</v>
      </c>
      <c r="D62" s="685">
        <v>19</v>
      </c>
      <c r="E62" s="659">
        <f t="shared" si="4"/>
        <v>204.00306</v>
      </c>
      <c r="F62" s="659">
        <f t="shared" si="5"/>
        <v>160.33920000000001</v>
      </c>
      <c r="G62" s="661">
        <v>71.260800000000003</v>
      </c>
      <c r="H62" s="661">
        <v>42.6372</v>
      </c>
      <c r="I62" s="661">
        <v>5.7443999999999997</v>
      </c>
      <c r="J62" s="661">
        <v>25.9848</v>
      </c>
      <c r="K62" s="661">
        <v>14.712</v>
      </c>
      <c r="L62" s="661">
        <f t="shared" si="6"/>
        <v>43.66386</v>
      </c>
      <c r="M62" s="661">
        <v>23.300352</v>
      </c>
      <c r="N62" s="661">
        <v>10.169604</v>
      </c>
      <c r="O62" s="662">
        <v>10.193904</v>
      </c>
      <c r="P62" s="655">
        <v>201</v>
      </c>
      <c r="Q62" s="655">
        <v>301</v>
      </c>
      <c r="R62" s="449" t="s">
        <v>345</v>
      </c>
      <c r="S62" s="687"/>
      <c r="T62" s="687"/>
      <c r="U62" s="687"/>
    </row>
    <row r="63" spans="1:21" s="666" customFormat="1" ht="18" customHeight="1">
      <c r="A63" s="663">
        <v>57</v>
      </c>
      <c r="B63" s="449" t="s">
        <v>499</v>
      </c>
      <c r="C63" s="684" t="s">
        <v>550</v>
      </c>
      <c r="D63" s="685">
        <v>14</v>
      </c>
      <c r="E63" s="659">
        <f t="shared" si="4"/>
        <v>147.08362650000001</v>
      </c>
      <c r="F63" s="659">
        <f t="shared" si="5"/>
        <v>114.9687</v>
      </c>
      <c r="G63" s="661">
        <v>54.289200000000001</v>
      </c>
      <c r="H63" s="661">
        <v>30.827999999999999</v>
      </c>
      <c r="I63" s="661">
        <v>4.3430999999999997</v>
      </c>
      <c r="J63" s="661">
        <v>17.1084</v>
      </c>
      <c r="K63" s="661">
        <v>8.4</v>
      </c>
      <c r="L63" s="661">
        <f t="shared" si="6"/>
        <v>32.114926500000003</v>
      </c>
      <c r="M63" s="661">
        <v>17.050992000000001</v>
      </c>
      <c r="N63" s="661">
        <v>7.6041255000000003</v>
      </c>
      <c r="O63" s="662">
        <v>7.4598089999999999</v>
      </c>
      <c r="P63" s="655">
        <v>210</v>
      </c>
      <c r="Q63" s="655">
        <v>301</v>
      </c>
      <c r="R63" s="449" t="s">
        <v>350</v>
      </c>
      <c r="S63" s="687"/>
      <c r="T63" s="687"/>
      <c r="U63" s="687"/>
    </row>
    <row r="64" spans="1:21" s="666" customFormat="1" ht="18" customHeight="1">
      <c r="A64" s="663">
        <v>58</v>
      </c>
      <c r="B64" s="449" t="s">
        <v>499</v>
      </c>
      <c r="C64" s="684" t="s">
        <v>551</v>
      </c>
      <c r="D64" s="685">
        <v>2</v>
      </c>
      <c r="E64" s="659">
        <f t="shared" si="4"/>
        <v>23.913914999999999</v>
      </c>
      <c r="F64" s="659">
        <f t="shared" si="5"/>
        <v>18.654599999999999</v>
      </c>
      <c r="G64" s="661">
        <v>9.0936000000000003</v>
      </c>
      <c r="H64" s="661">
        <v>4.7927999999999997</v>
      </c>
      <c r="I64" s="661">
        <v>0.75780000000000003</v>
      </c>
      <c r="J64" s="661">
        <v>2.8104</v>
      </c>
      <c r="K64" s="661">
        <v>1.2</v>
      </c>
      <c r="L64" s="661">
        <f t="shared" si="6"/>
        <v>5.259315</v>
      </c>
      <c r="M64" s="661">
        <v>2.7927360000000001</v>
      </c>
      <c r="N64" s="661">
        <v>1.2447569999999999</v>
      </c>
      <c r="O64" s="662">
        <v>1.221822</v>
      </c>
      <c r="P64" s="655">
        <v>213</v>
      </c>
      <c r="Q64" s="655">
        <v>301</v>
      </c>
      <c r="R64" s="449" t="s">
        <v>350</v>
      </c>
      <c r="S64" s="687"/>
      <c r="T64" s="687"/>
      <c r="U64" s="687"/>
    </row>
    <row r="65" spans="1:21" s="666" customFormat="1" ht="18" customHeight="1">
      <c r="A65" s="663">
        <v>59</v>
      </c>
      <c r="B65" s="449" t="s">
        <v>499</v>
      </c>
      <c r="C65" s="684" t="s">
        <v>552</v>
      </c>
      <c r="D65" s="685">
        <v>3</v>
      </c>
      <c r="E65" s="659">
        <f t="shared" si="4"/>
        <v>34.421284</v>
      </c>
      <c r="F65" s="659">
        <f t="shared" si="5"/>
        <v>26.878</v>
      </c>
      <c r="G65" s="661">
        <v>12.763199999999999</v>
      </c>
      <c r="H65" s="661">
        <v>7.0595999999999997</v>
      </c>
      <c r="I65" s="661">
        <v>1.0636000000000001</v>
      </c>
      <c r="J65" s="661">
        <v>4.1916000000000002</v>
      </c>
      <c r="K65" s="661">
        <v>1.8</v>
      </c>
      <c r="L65" s="661">
        <f t="shared" si="6"/>
        <v>7.5432839999999999</v>
      </c>
      <c r="M65" s="661">
        <v>4.01248</v>
      </c>
      <c r="N65" s="661">
        <v>1.775344</v>
      </c>
      <c r="O65" s="662">
        <v>1.75546</v>
      </c>
      <c r="P65" s="655">
        <v>213</v>
      </c>
      <c r="Q65" s="655">
        <v>301</v>
      </c>
      <c r="R65" s="449" t="s">
        <v>350</v>
      </c>
      <c r="S65" s="687"/>
      <c r="T65" s="687"/>
      <c r="U65" s="687"/>
    </row>
    <row r="66" spans="1:21" s="666" customFormat="1" ht="18" customHeight="1">
      <c r="A66" s="663">
        <v>60</v>
      </c>
      <c r="B66" s="449" t="s">
        <v>495</v>
      </c>
      <c r="C66" s="684" t="s">
        <v>553</v>
      </c>
      <c r="D66" s="685">
        <v>28</v>
      </c>
      <c r="E66" s="659">
        <f t="shared" si="4"/>
        <v>301.148955</v>
      </c>
      <c r="F66" s="659">
        <f t="shared" si="5"/>
        <v>236.57820000000001</v>
      </c>
      <c r="G66" s="661">
        <v>106.6296</v>
      </c>
      <c r="H66" s="661">
        <v>62.628</v>
      </c>
      <c r="I66" s="661">
        <v>8.4977999999999998</v>
      </c>
      <c r="J66" s="661">
        <v>37.294800000000002</v>
      </c>
      <c r="K66" s="661">
        <v>21.527999999999999</v>
      </c>
      <c r="L66" s="661">
        <f t="shared" si="6"/>
        <v>64.570755000000005</v>
      </c>
      <c r="M66" s="661">
        <v>34.408031999999999</v>
      </c>
      <c r="N66" s="661">
        <v>15.109209</v>
      </c>
      <c r="O66" s="662">
        <v>15.053514</v>
      </c>
      <c r="P66" s="655">
        <v>201</v>
      </c>
      <c r="Q66" s="655">
        <v>301</v>
      </c>
      <c r="R66" s="449" t="s">
        <v>345</v>
      </c>
      <c r="S66" s="687"/>
      <c r="T66" s="687"/>
      <c r="U66" s="687"/>
    </row>
    <row r="67" spans="1:21" s="666" customFormat="1" ht="18" customHeight="1">
      <c r="A67" s="663">
        <v>61</v>
      </c>
      <c r="B67" s="449" t="s">
        <v>495</v>
      </c>
      <c r="C67" s="684" t="s">
        <v>554</v>
      </c>
      <c r="D67" s="685">
        <v>34</v>
      </c>
      <c r="E67" s="659">
        <f t="shared" si="4"/>
        <v>371.37882100000002</v>
      </c>
      <c r="F67" s="659">
        <f t="shared" si="5"/>
        <v>290.2654</v>
      </c>
      <c r="G67" s="661">
        <v>137.6472</v>
      </c>
      <c r="H67" s="661">
        <v>76.167599999999993</v>
      </c>
      <c r="I67" s="661">
        <v>11.470599999999999</v>
      </c>
      <c r="J67" s="661">
        <v>44.124000000000002</v>
      </c>
      <c r="K67" s="661">
        <v>20.856000000000002</v>
      </c>
      <c r="L67" s="661">
        <f t="shared" si="6"/>
        <v>81.113421000000002</v>
      </c>
      <c r="M67" s="661">
        <v>43.105504000000003</v>
      </c>
      <c r="N67" s="661">
        <v>19.149259000000001</v>
      </c>
      <c r="O67" s="662">
        <v>18.858657999999998</v>
      </c>
      <c r="P67" s="655">
        <v>201</v>
      </c>
      <c r="Q67" s="655">
        <v>301</v>
      </c>
      <c r="R67" s="449" t="s">
        <v>350</v>
      </c>
      <c r="S67" s="687"/>
      <c r="T67" s="687"/>
      <c r="U67" s="687"/>
    </row>
    <row r="68" spans="1:21" s="666" customFormat="1" ht="18" customHeight="1">
      <c r="A68" s="663">
        <v>62</v>
      </c>
      <c r="B68" s="449" t="s">
        <v>495</v>
      </c>
      <c r="C68" s="684" t="s">
        <v>555</v>
      </c>
      <c r="D68" s="685">
        <v>4</v>
      </c>
      <c r="E68" s="659">
        <f t="shared" si="4"/>
        <v>48.854750500000002</v>
      </c>
      <c r="F68" s="659">
        <f t="shared" si="5"/>
        <v>38.092300000000002</v>
      </c>
      <c r="G68" s="661">
        <v>19.1172</v>
      </c>
      <c r="H68" s="661">
        <v>9.3276000000000003</v>
      </c>
      <c r="I68" s="661">
        <v>1.5931</v>
      </c>
      <c r="J68" s="661">
        <v>5.6543999999999999</v>
      </c>
      <c r="K68" s="661">
        <v>2.4</v>
      </c>
      <c r="L68" s="661">
        <f t="shared" si="6"/>
        <v>10.7624505</v>
      </c>
      <c r="M68" s="661">
        <v>5.7107679999999998</v>
      </c>
      <c r="N68" s="661">
        <v>2.5532214999999998</v>
      </c>
      <c r="O68" s="662">
        <v>2.4984609999999998</v>
      </c>
      <c r="P68" s="655">
        <v>210</v>
      </c>
      <c r="Q68" s="655">
        <v>301</v>
      </c>
      <c r="R68" s="449" t="s">
        <v>350</v>
      </c>
      <c r="S68" s="687"/>
      <c r="T68" s="687"/>
      <c r="U68" s="687"/>
    </row>
    <row r="69" spans="1:21" s="666" customFormat="1" ht="18" customHeight="1">
      <c r="A69" s="663">
        <v>63</v>
      </c>
      <c r="B69" s="449" t="s">
        <v>495</v>
      </c>
      <c r="C69" s="684" t="s">
        <v>556</v>
      </c>
      <c r="D69" s="685">
        <v>3</v>
      </c>
      <c r="E69" s="659">
        <f t="shared" si="4"/>
        <v>34.265782000000002</v>
      </c>
      <c r="F69" s="659">
        <f t="shared" si="5"/>
        <v>26.744800000000001</v>
      </c>
      <c r="G69" s="661">
        <v>13.7424</v>
      </c>
      <c r="H69" s="661">
        <v>6.2591999999999999</v>
      </c>
      <c r="I69" s="661">
        <v>1.1452</v>
      </c>
      <c r="J69" s="661">
        <v>3.738</v>
      </c>
      <c r="K69" s="661">
        <v>1.86</v>
      </c>
      <c r="L69" s="661">
        <f t="shared" si="6"/>
        <v>7.5209820000000001</v>
      </c>
      <c r="M69" s="661">
        <v>3.9815680000000002</v>
      </c>
      <c r="N69" s="661">
        <v>1.7974779999999999</v>
      </c>
      <c r="O69" s="662">
        <v>1.7419359999999999</v>
      </c>
      <c r="P69" s="655">
        <v>213</v>
      </c>
      <c r="Q69" s="655">
        <v>301</v>
      </c>
      <c r="R69" s="449" t="s">
        <v>350</v>
      </c>
      <c r="S69" s="687"/>
      <c r="T69" s="687"/>
      <c r="U69" s="687"/>
    </row>
    <row r="70" spans="1:21" s="666" customFormat="1" ht="18" customHeight="1">
      <c r="A70" s="663">
        <v>64</v>
      </c>
      <c r="B70" s="449" t="s">
        <v>497</v>
      </c>
      <c r="C70" s="684" t="s">
        <v>557</v>
      </c>
      <c r="D70" s="685">
        <v>21</v>
      </c>
      <c r="E70" s="659">
        <f t="shared" si="4"/>
        <v>223.51805250000001</v>
      </c>
      <c r="F70" s="659">
        <f t="shared" si="5"/>
        <v>175.64670000000001</v>
      </c>
      <c r="G70" s="661">
        <v>78.277199999999993</v>
      </c>
      <c r="H70" s="661">
        <v>46.557600000000001</v>
      </c>
      <c r="I70" s="661">
        <v>6.3291000000000004</v>
      </c>
      <c r="J70" s="661">
        <v>28.498799999999999</v>
      </c>
      <c r="K70" s="661">
        <v>15.984</v>
      </c>
      <c r="L70" s="661">
        <f t="shared" si="6"/>
        <v>47.8713525</v>
      </c>
      <c r="M70" s="661">
        <v>25.546032</v>
      </c>
      <c r="N70" s="661">
        <v>11.1489315</v>
      </c>
      <c r="O70" s="662">
        <v>11.176389</v>
      </c>
      <c r="P70" s="655">
        <v>201</v>
      </c>
      <c r="Q70" s="655">
        <v>301</v>
      </c>
      <c r="R70" s="449" t="s">
        <v>345</v>
      </c>
      <c r="S70" s="687"/>
      <c r="T70" s="687"/>
      <c r="U70" s="687"/>
    </row>
    <row r="71" spans="1:21" s="666" customFormat="1" ht="18" customHeight="1">
      <c r="A71" s="663">
        <v>65</v>
      </c>
      <c r="B71" s="449" t="s">
        <v>497</v>
      </c>
      <c r="C71" s="684" t="s">
        <v>558</v>
      </c>
      <c r="D71" s="685">
        <v>18</v>
      </c>
      <c r="E71" s="659">
        <f t="shared" si="4"/>
        <v>192.526374</v>
      </c>
      <c r="F71" s="659">
        <f t="shared" si="5"/>
        <v>150.64320000000001</v>
      </c>
      <c r="G71" s="661">
        <v>69.019199999999998</v>
      </c>
      <c r="H71" s="661">
        <v>40.32</v>
      </c>
      <c r="I71" s="661">
        <v>5.7515999999999998</v>
      </c>
      <c r="J71" s="661">
        <v>24.476400000000002</v>
      </c>
      <c r="K71" s="661">
        <v>11.076000000000001</v>
      </c>
      <c r="L71" s="661">
        <f t="shared" si="6"/>
        <v>41.883173999999997</v>
      </c>
      <c r="M71" s="661">
        <v>22.330752</v>
      </c>
      <c r="N71" s="661">
        <v>9.7827179999999991</v>
      </c>
      <c r="O71" s="662">
        <v>9.7697040000000008</v>
      </c>
      <c r="P71" s="655">
        <v>201</v>
      </c>
      <c r="Q71" s="655">
        <v>301</v>
      </c>
      <c r="R71" s="449" t="s">
        <v>350</v>
      </c>
      <c r="S71" s="687"/>
      <c r="T71" s="687"/>
      <c r="U71" s="687"/>
    </row>
    <row r="72" spans="1:21" s="666" customFormat="1" ht="18" customHeight="1">
      <c r="A72" s="663">
        <v>66</v>
      </c>
      <c r="B72" s="449" t="s">
        <v>497</v>
      </c>
      <c r="C72" s="684" t="s">
        <v>559</v>
      </c>
      <c r="D72" s="685">
        <v>4</v>
      </c>
      <c r="E72" s="659">
        <f t="shared" ref="E72:E105" si="7">F72+L72</f>
        <v>45.723555500000003</v>
      </c>
      <c r="F72" s="659">
        <f t="shared" ref="F72:F105" si="8">G72+H72+I72+J72+K72</f>
        <v>35.740099999999998</v>
      </c>
      <c r="G72" s="661">
        <v>17.6172</v>
      </c>
      <c r="H72" s="661">
        <v>8.7371999999999996</v>
      </c>
      <c r="I72" s="661">
        <v>1.4681</v>
      </c>
      <c r="J72" s="661">
        <v>5.3015999999999996</v>
      </c>
      <c r="K72" s="661">
        <v>2.6160000000000001</v>
      </c>
      <c r="L72" s="661">
        <f t="shared" ref="L72:L105" si="9">M72+N72+O72</f>
        <v>9.9834554999999998</v>
      </c>
      <c r="M72" s="661">
        <v>5.2998560000000001</v>
      </c>
      <c r="N72" s="661">
        <v>2.3649125</v>
      </c>
      <c r="O72" s="662">
        <v>2.3186870000000002</v>
      </c>
      <c r="P72" s="655">
        <v>210</v>
      </c>
      <c r="Q72" s="655">
        <v>301</v>
      </c>
      <c r="R72" s="449" t="s">
        <v>350</v>
      </c>
      <c r="S72" s="687"/>
      <c r="T72" s="687"/>
      <c r="U72" s="687"/>
    </row>
    <row r="73" spans="1:21" s="666" customFormat="1" ht="18" customHeight="1">
      <c r="A73" s="663">
        <v>67</v>
      </c>
      <c r="B73" s="449" t="s">
        <v>497</v>
      </c>
      <c r="C73" s="684" t="s">
        <v>560</v>
      </c>
      <c r="D73" s="685">
        <v>4</v>
      </c>
      <c r="E73" s="659">
        <f t="shared" si="7"/>
        <v>43.211475</v>
      </c>
      <c r="F73" s="659">
        <f t="shared" si="8"/>
        <v>33.785400000000003</v>
      </c>
      <c r="G73" s="661">
        <v>15.6456</v>
      </c>
      <c r="H73" s="661">
        <v>9.0204000000000004</v>
      </c>
      <c r="I73" s="661">
        <v>1.3038000000000001</v>
      </c>
      <c r="J73" s="661">
        <v>5.4156000000000004</v>
      </c>
      <c r="K73" s="661">
        <v>2.4</v>
      </c>
      <c r="L73" s="661">
        <f t="shared" si="9"/>
        <v>9.4260750000000009</v>
      </c>
      <c r="M73" s="661">
        <v>5.0216640000000003</v>
      </c>
      <c r="N73" s="661">
        <v>2.207433</v>
      </c>
      <c r="O73" s="662">
        <v>2.1969780000000001</v>
      </c>
      <c r="P73" s="655">
        <v>213</v>
      </c>
      <c r="Q73" s="655">
        <v>301</v>
      </c>
      <c r="R73" s="449" t="s">
        <v>350</v>
      </c>
      <c r="S73" s="687"/>
      <c r="T73" s="687"/>
      <c r="U73" s="687"/>
    </row>
    <row r="74" spans="1:21" s="666" customFormat="1" ht="18" customHeight="1">
      <c r="A74" s="663">
        <v>68</v>
      </c>
      <c r="B74" s="449" t="s">
        <v>501</v>
      </c>
      <c r="C74" s="684" t="s">
        <v>561</v>
      </c>
      <c r="D74" s="685">
        <v>21</v>
      </c>
      <c r="E74" s="659">
        <f t="shared" si="7"/>
        <v>228.580465</v>
      </c>
      <c r="F74" s="659">
        <f t="shared" si="8"/>
        <v>179.4898</v>
      </c>
      <c r="G74" s="661">
        <v>81.367199999999997</v>
      </c>
      <c r="H74" s="661">
        <v>46.7988</v>
      </c>
      <c r="I74" s="661">
        <v>6.5865999999999998</v>
      </c>
      <c r="J74" s="661">
        <v>28.885200000000001</v>
      </c>
      <c r="K74" s="661">
        <v>15.852</v>
      </c>
      <c r="L74" s="661">
        <f t="shared" si="9"/>
        <v>49.090665000000001</v>
      </c>
      <c r="M74" s="661">
        <v>26.182048000000002</v>
      </c>
      <c r="N74" s="661">
        <v>11.453970999999999</v>
      </c>
      <c r="O74" s="662">
        <v>11.454646</v>
      </c>
      <c r="P74" s="655">
        <v>201</v>
      </c>
      <c r="Q74" s="655">
        <v>301</v>
      </c>
      <c r="R74" s="449" t="s">
        <v>345</v>
      </c>
      <c r="S74" s="687"/>
      <c r="T74" s="687"/>
      <c r="U74" s="687"/>
    </row>
    <row r="75" spans="1:21" s="666" customFormat="1" ht="18" customHeight="1">
      <c r="A75" s="663">
        <v>69</v>
      </c>
      <c r="B75" s="449" t="s">
        <v>501</v>
      </c>
      <c r="C75" s="684" t="s">
        <v>562</v>
      </c>
      <c r="D75" s="685">
        <v>18</v>
      </c>
      <c r="E75" s="659">
        <f t="shared" si="7"/>
        <v>195.1833245</v>
      </c>
      <c r="F75" s="659">
        <f t="shared" si="8"/>
        <v>152.65309999999999</v>
      </c>
      <c r="G75" s="661">
        <v>71.782799999999995</v>
      </c>
      <c r="H75" s="661">
        <v>39.727200000000003</v>
      </c>
      <c r="I75" s="661">
        <v>5.9819000000000004</v>
      </c>
      <c r="J75" s="661">
        <v>24.001200000000001</v>
      </c>
      <c r="K75" s="661">
        <v>11.16</v>
      </c>
      <c r="L75" s="661">
        <f t="shared" si="9"/>
        <v>42.530224500000003</v>
      </c>
      <c r="M75" s="661">
        <v>22.638895999999999</v>
      </c>
      <c r="N75" s="661">
        <v>9.9868115</v>
      </c>
      <c r="O75" s="662">
        <v>9.9045170000000002</v>
      </c>
      <c r="P75" s="655">
        <v>201</v>
      </c>
      <c r="Q75" s="655">
        <v>301</v>
      </c>
      <c r="R75" s="449" t="s">
        <v>350</v>
      </c>
      <c r="S75" s="687"/>
      <c r="T75" s="687"/>
      <c r="U75" s="687"/>
    </row>
    <row r="76" spans="1:21" s="666" customFormat="1" ht="18" customHeight="1">
      <c r="A76" s="663">
        <v>70</v>
      </c>
      <c r="B76" s="449" t="s">
        <v>501</v>
      </c>
      <c r="C76" s="684" t="s">
        <v>563</v>
      </c>
      <c r="D76" s="685">
        <v>4</v>
      </c>
      <c r="E76" s="659">
        <f t="shared" si="7"/>
        <v>48.884879499999997</v>
      </c>
      <c r="F76" s="659">
        <f t="shared" si="8"/>
        <v>38.1877</v>
      </c>
      <c r="G76" s="661">
        <v>19.1676</v>
      </c>
      <c r="H76" s="661">
        <v>9.0912000000000006</v>
      </c>
      <c r="I76" s="661">
        <v>1.5972999999999999</v>
      </c>
      <c r="J76" s="661">
        <v>5.6196000000000002</v>
      </c>
      <c r="K76" s="661">
        <v>2.7120000000000002</v>
      </c>
      <c r="L76" s="661">
        <f t="shared" si="9"/>
        <v>10.697179500000001</v>
      </c>
      <c r="M76" s="661">
        <v>5.6761119999999998</v>
      </c>
      <c r="N76" s="661">
        <v>2.5377684999999999</v>
      </c>
      <c r="O76" s="662">
        <v>2.4832990000000001</v>
      </c>
      <c r="P76" s="655">
        <v>210</v>
      </c>
      <c r="Q76" s="655">
        <v>301</v>
      </c>
      <c r="R76" s="449" t="s">
        <v>350</v>
      </c>
      <c r="S76" s="687"/>
      <c r="T76" s="687"/>
      <c r="U76" s="687"/>
    </row>
    <row r="77" spans="1:21" s="666" customFormat="1" ht="18" customHeight="1">
      <c r="A77" s="663">
        <v>71</v>
      </c>
      <c r="B77" s="449" t="s">
        <v>501</v>
      </c>
      <c r="C77" s="684" t="s">
        <v>564</v>
      </c>
      <c r="D77" s="685">
        <v>5</v>
      </c>
      <c r="E77" s="659">
        <f t="shared" si="7"/>
        <v>63.825325499999998</v>
      </c>
      <c r="F77" s="659">
        <f t="shared" si="8"/>
        <v>49.732500000000002</v>
      </c>
      <c r="G77" s="661">
        <v>25.383600000000001</v>
      </c>
      <c r="H77" s="661">
        <v>11.846399999999999</v>
      </c>
      <c r="I77" s="661">
        <v>2.1153</v>
      </c>
      <c r="J77" s="661">
        <v>7.3872</v>
      </c>
      <c r="K77" s="661">
        <v>3</v>
      </c>
      <c r="L77" s="661">
        <f t="shared" si="9"/>
        <v>14.0928255</v>
      </c>
      <c r="M77" s="661">
        <v>7.4771999999999998</v>
      </c>
      <c r="N77" s="661">
        <v>3.3443505</v>
      </c>
      <c r="O77" s="662">
        <v>3.2712750000000002</v>
      </c>
      <c r="P77" s="655">
        <v>213</v>
      </c>
      <c r="Q77" s="655">
        <v>301</v>
      </c>
      <c r="R77" s="449" t="s">
        <v>350</v>
      </c>
      <c r="S77" s="687"/>
      <c r="T77" s="687"/>
      <c r="U77" s="687"/>
    </row>
    <row r="78" spans="1:21" s="666" customFormat="1" ht="18" customHeight="1">
      <c r="A78" s="663">
        <v>72</v>
      </c>
      <c r="B78" s="449" t="s">
        <v>503</v>
      </c>
      <c r="C78" s="684" t="s">
        <v>565</v>
      </c>
      <c r="D78" s="685">
        <v>20</v>
      </c>
      <c r="E78" s="659">
        <f t="shared" si="7"/>
        <v>201.59092000000001</v>
      </c>
      <c r="F78" s="659">
        <f t="shared" si="8"/>
        <v>158.5504</v>
      </c>
      <c r="G78" s="661">
        <v>68.325599999999994</v>
      </c>
      <c r="H78" s="661">
        <v>43.4724</v>
      </c>
      <c r="I78" s="661">
        <v>5.3188000000000004</v>
      </c>
      <c r="J78" s="661">
        <v>26.733599999999999</v>
      </c>
      <c r="K78" s="661">
        <v>14.7</v>
      </c>
      <c r="L78" s="661">
        <f t="shared" si="9"/>
        <v>43.040520000000001</v>
      </c>
      <c r="M78" s="661">
        <v>23.016064</v>
      </c>
      <c r="N78" s="661">
        <v>9.9549280000000007</v>
      </c>
      <c r="O78" s="662">
        <v>10.069528</v>
      </c>
      <c r="P78" s="655">
        <v>201</v>
      </c>
      <c r="Q78" s="655">
        <v>301</v>
      </c>
      <c r="R78" s="449" t="s">
        <v>345</v>
      </c>
      <c r="S78" s="687"/>
      <c r="T78" s="687"/>
      <c r="U78" s="687"/>
    </row>
    <row r="79" spans="1:21" s="666" customFormat="1" ht="18" customHeight="1">
      <c r="A79" s="663">
        <v>73</v>
      </c>
      <c r="B79" s="449" t="s">
        <v>503</v>
      </c>
      <c r="C79" s="684" t="s">
        <v>566</v>
      </c>
      <c r="D79" s="685">
        <v>14</v>
      </c>
      <c r="E79" s="659">
        <f t="shared" si="7"/>
        <v>160.383925</v>
      </c>
      <c r="F79" s="659">
        <f t="shared" si="8"/>
        <v>125.17659999999999</v>
      </c>
      <c r="G79" s="661">
        <v>62.8536</v>
      </c>
      <c r="H79" s="661">
        <v>31.102799999999998</v>
      </c>
      <c r="I79" s="661">
        <v>5.2378</v>
      </c>
      <c r="J79" s="661">
        <v>17.2224</v>
      </c>
      <c r="K79" s="661">
        <v>8.76</v>
      </c>
      <c r="L79" s="661">
        <f t="shared" si="9"/>
        <v>35.207324999999997</v>
      </c>
      <c r="M79" s="661">
        <v>18.626656000000001</v>
      </c>
      <c r="N79" s="661">
        <v>8.4315069999999999</v>
      </c>
      <c r="O79" s="662">
        <v>8.1491620000000005</v>
      </c>
      <c r="P79" s="655">
        <v>201</v>
      </c>
      <c r="Q79" s="655">
        <v>301</v>
      </c>
      <c r="R79" s="449" t="s">
        <v>350</v>
      </c>
      <c r="S79" s="687"/>
      <c r="T79" s="687"/>
      <c r="U79" s="687"/>
    </row>
    <row r="80" spans="1:21" s="666" customFormat="1" ht="18" customHeight="1">
      <c r="A80" s="663">
        <v>74</v>
      </c>
      <c r="B80" s="449" t="s">
        <v>503</v>
      </c>
      <c r="C80" s="684" t="s">
        <v>567</v>
      </c>
      <c r="D80" s="685">
        <v>3</v>
      </c>
      <c r="E80" s="659">
        <f t="shared" si="7"/>
        <v>35.426996000000003</v>
      </c>
      <c r="F80" s="659">
        <f t="shared" si="8"/>
        <v>27.642800000000001</v>
      </c>
      <c r="G80" s="661">
        <v>13.588800000000001</v>
      </c>
      <c r="H80" s="661">
        <v>6.93</v>
      </c>
      <c r="I80" s="661">
        <v>1.1324000000000001</v>
      </c>
      <c r="J80" s="661">
        <v>4.1916000000000002</v>
      </c>
      <c r="K80" s="661">
        <v>1.8</v>
      </c>
      <c r="L80" s="661">
        <f t="shared" si="9"/>
        <v>7.7841959999999997</v>
      </c>
      <c r="M80" s="661">
        <v>4.1348479999999999</v>
      </c>
      <c r="N80" s="661">
        <v>1.840352</v>
      </c>
      <c r="O80" s="662">
        <v>1.808996</v>
      </c>
      <c r="P80" s="655">
        <v>210</v>
      </c>
      <c r="Q80" s="655">
        <v>301</v>
      </c>
      <c r="R80" s="449" t="s">
        <v>350</v>
      </c>
      <c r="S80" s="687"/>
      <c r="T80" s="687"/>
      <c r="U80" s="687"/>
    </row>
    <row r="81" spans="1:21" s="666" customFormat="1" ht="18" customHeight="1">
      <c r="A81" s="663">
        <v>75</v>
      </c>
      <c r="B81" s="449" t="s">
        <v>503</v>
      </c>
      <c r="C81" s="684" t="s">
        <v>568</v>
      </c>
      <c r="D81" s="685">
        <v>4</v>
      </c>
      <c r="E81" s="659">
        <f t="shared" si="7"/>
        <v>52.011036500000003</v>
      </c>
      <c r="F81" s="659">
        <f t="shared" si="8"/>
        <v>40.507100000000001</v>
      </c>
      <c r="G81" s="661">
        <v>20.835599999999999</v>
      </c>
      <c r="H81" s="661">
        <v>9.6552000000000007</v>
      </c>
      <c r="I81" s="661">
        <v>1.7363</v>
      </c>
      <c r="J81" s="661">
        <v>5.88</v>
      </c>
      <c r="K81" s="661">
        <v>2.4</v>
      </c>
      <c r="L81" s="661">
        <f t="shared" si="9"/>
        <v>11.5039365</v>
      </c>
      <c r="M81" s="661">
        <v>6.0971359999999999</v>
      </c>
      <c r="N81" s="661">
        <v>2.7393035000000001</v>
      </c>
      <c r="O81" s="662">
        <v>2.667497</v>
      </c>
      <c r="P81" s="655">
        <v>213</v>
      </c>
      <c r="Q81" s="655">
        <v>301</v>
      </c>
      <c r="R81" s="449" t="s">
        <v>350</v>
      </c>
      <c r="S81" s="687"/>
      <c r="T81" s="687"/>
      <c r="U81" s="687"/>
    </row>
    <row r="82" spans="1:21" s="666" customFormat="1" ht="18" customHeight="1">
      <c r="A82" s="663">
        <v>76</v>
      </c>
      <c r="B82" s="449" t="s">
        <v>505</v>
      </c>
      <c r="C82" s="684" t="s">
        <v>569</v>
      </c>
      <c r="D82" s="685">
        <v>22</v>
      </c>
      <c r="E82" s="659">
        <f t="shared" si="7"/>
        <v>236.5815015</v>
      </c>
      <c r="F82" s="659">
        <f t="shared" si="8"/>
        <v>185.77289999999999</v>
      </c>
      <c r="G82" s="661">
        <v>83.197199999999995</v>
      </c>
      <c r="H82" s="661">
        <v>49.214399999999998</v>
      </c>
      <c r="I82" s="661">
        <v>6.7521000000000004</v>
      </c>
      <c r="J82" s="661">
        <v>30.313199999999998</v>
      </c>
      <c r="K82" s="661">
        <v>16.295999999999999</v>
      </c>
      <c r="L82" s="661">
        <f t="shared" si="9"/>
        <v>50.808601500000002</v>
      </c>
      <c r="M82" s="661">
        <v>27.116304</v>
      </c>
      <c r="N82" s="661">
        <v>11.8289145</v>
      </c>
      <c r="O82" s="662">
        <v>11.863383000000001</v>
      </c>
      <c r="P82" s="655">
        <v>201</v>
      </c>
      <c r="Q82" s="655">
        <v>301</v>
      </c>
      <c r="R82" s="449" t="s">
        <v>345</v>
      </c>
      <c r="S82" s="687"/>
      <c r="T82" s="687"/>
      <c r="U82" s="687"/>
    </row>
    <row r="83" spans="1:21" s="666" customFormat="1" ht="18" customHeight="1">
      <c r="A83" s="663">
        <v>77</v>
      </c>
      <c r="B83" s="449" t="s">
        <v>505</v>
      </c>
      <c r="C83" s="684" t="s">
        <v>570</v>
      </c>
      <c r="D83" s="685">
        <v>16</v>
      </c>
      <c r="E83" s="659">
        <f t="shared" si="7"/>
        <v>172.65866349999999</v>
      </c>
      <c r="F83" s="659">
        <f t="shared" si="8"/>
        <v>134.99889999999999</v>
      </c>
      <c r="G83" s="661">
        <v>65.662800000000004</v>
      </c>
      <c r="H83" s="661">
        <v>34.411200000000001</v>
      </c>
      <c r="I83" s="661">
        <v>5.2908999999999997</v>
      </c>
      <c r="J83" s="661">
        <v>19.434000000000001</v>
      </c>
      <c r="K83" s="661">
        <v>10.199999999999999</v>
      </c>
      <c r="L83" s="661">
        <f t="shared" si="9"/>
        <v>37.659763499999997</v>
      </c>
      <c r="M83" s="661">
        <v>19.967824</v>
      </c>
      <c r="N83" s="661">
        <v>8.9560165000000005</v>
      </c>
      <c r="O83" s="662">
        <v>8.7359229999999997</v>
      </c>
      <c r="P83" s="655">
        <v>201</v>
      </c>
      <c r="Q83" s="655">
        <v>301</v>
      </c>
      <c r="R83" s="449" t="s">
        <v>350</v>
      </c>
      <c r="S83" s="687"/>
      <c r="T83" s="687"/>
      <c r="U83" s="687"/>
    </row>
    <row r="84" spans="1:21" s="666" customFormat="1" ht="18" customHeight="1">
      <c r="A84" s="663">
        <v>78</v>
      </c>
      <c r="B84" s="449" t="s">
        <v>505</v>
      </c>
      <c r="C84" s="684" t="s">
        <v>571</v>
      </c>
      <c r="D84" s="685">
        <v>2</v>
      </c>
      <c r="E84" s="659">
        <f t="shared" si="7"/>
        <v>22.571607499999999</v>
      </c>
      <c r="F84" s="659">
        <f t="shared" si="8"/>
        <v>17.617699999999999</v>
      </c>
      <c r="G84" s="661">
        <v>8.7035999999999998</v>
      </c>
      <c r="H84" s="661">
        <v>4.4279999999999999</v>
      </c>
      <c r="I84" s="661">
        <v>0.72529999999999994</v>
      </c>
      <c r="J84" s="661">
        <v>2.5608</v>
      </c>
      <c r="K84" s="661">
        <v>1.2</v>
      </c>
      <c r="L84" s="661">
        <f t="shared" si="9"/>
        <v>4.9539074999999997</v>
      </c>
      <c r="M84" s="661">
        <v>2.6268319999999998</v>
      </c>
      <c r="N84" s="661">
        <v>1.1778365</v>
      </c>
      <c r="O84" s="662">
        <v>1.1492389999999999</v>
      </c>
      <c r="P84" s="655">
        <v>210</v>
      </c>
      <c r="Q84" s="655">
        <v>301</v>
      </c>
      <c r="R84" s="449" t="s">
        <v>350</v>
      </c>
      <c r="S84" s="687"/>
      <c r="T84" s="687"/>
      <c r="U84" s="687"/>
    </row>
    <row r="85" spans="1:21" s="666" customFormat="1" ht="18" customHeight="1">
      <c r="A85" s="663">
        <v>79</v>
      </c>
      <c r="B85" s="449" t="s">
        <v>505</v>
      </c>
      <c r="C85" s="684" t="s">
        <v>572</v>
      </c>
      <c r="D85" s="685">
        <v>7</v>
      </c>
      <c r="E85" s="659">
        <f t="shared" si="7"/>
        <v>85.282383499999995</v>
      </c>
      <c r="F85" s="659">
        <f t="shared" si="8"/>
        <v>66.506900000000002</v>
      </c>
      <c r="G85" s="661">
        <v>32.809199999999997</v>
      </c>
      <c r="H85" s="661">
        <v>16.749600000000001</v>
      </c>
      <c r="I85" s="661">
        <v>2.7341000000000002</v>
      </c>
      <c r="J85" s="661">
        <v>10.013999999999999</v>
      </c>
      <c r="K85" s="661">
        <v>4.2</v>
      </c>
      <c r="L85" s="661">
        <f t="shared" si="9"/>
        <v>18.7754835</v>
      </c>
      <c r="M85" s="661">
        <v>9.9691039999999997</v>
      </c>
      <c r="N85" s="661">
        <v>4.4448964999999996</v>
      </c>
      <c r="O85" s="662">
        <v>4.3614829999999998</v>
      </c>
      <c r="P85" s="655">
        <v>213</v>
      </c>
      <c r="Q85" s="655">
        <v>301</v>
      </c>
      <c r="R85" s="449" t="s">
        <v>350</v>
      </c>
      <c r="S85" s="687"/>
      <c r="T85" s="687"/>
      <c r="U85" s="687"/>
    </row>
    <row r="86" spans="1:21" s="666" customFormat="1" ht="18" customHeight="1">
      <c r="A86" s="663">
        <v>80</v>
      </c>
      <c r="B86" s="449" t="s">
        <v>507</v>
      </c>
      <c r="C86" s="684" t="s">
        <v>573</v>
      </c>
      <c r="D86" s="685">
        <v>30</v>
      </c>
      <c r="E86" s="659">
        <f t="shared" si="7"/>
        <v>298.56739499999998</v>
      </c>
      <c r="F86" s="659">
        <f t="shared" si="8"/>
        <v>234.7638</v>
      </c>
      <c r="G86" s="661">
        <v>102.48</v>
      </c>
      <c r="H86" s="661">
        <v>63.165599999999998</v>
      </c>
      <c r="I86" s="661">
        <v>7.9290000000000003</v>
      </c>
      <c r="J86" s="661">
        <v>39.685200000000002</v>
      </c>
      <c r="K86" s="661">
        <v>21.504000000000001</v>
      </c>
      <c r="L86" s="661">
        <f t="shared" si="9"/>
        <v>63.803595000000001</v>
      </c>
      <c r="M86" s="661">
        <v>34.121568000000003</v>
      </c>
      <c r="N86" s="661">
        <v>14.753841</v>
      </c>
      <c r="O86" s="662">
        <v>14.928186</v>
      </c>
      <c r="P86" s="655">
        <v>201</v>
      </c>
      <c r="Q86" s="655">
        <v>301</v>
      </c>
      <c r="R86" s="449" t="s">
        <v>345</v>
      </c>
      <c r="S86" s="687"/>
      <c r="T86" s="687"/>
      <c r="U86" s="687"/>
    </row>
    <row r="87" spans="1:21" s="666" customFormat="1" ht="18" customHeight="1">
      <c r="A87" s="663">
        <v>81</v>
      </c>
      <c r="B87" s="449" t="s">
        <v>507</v>
      </c>
      <c r="C87" s="684" t="s">
        <v>574</v>
      </c>
      <c r="D87" s="685">
        <v>26</v>
      </c>
      <c r="E87" s="659">
        <f t="shared" si="7"/>
        <v>281.74163900000002</v>
      </c>
      <c r="F87" s="659">
        <f t="shared" si="8"/>
        <v>220.3262</v>
      </c>
      <c r="G87" s="661">
        <v>104.1696</v>
      </c>
      <c r="H87" s="661">
        <v>57.296399999999998</v>
      </c>
      <c r="I87" s="661">
        <v>8.4998000000000005</v>
      </c>
      <c r="J87" s="661">
        <v>34.244399999999999</v>
      </c>
      <c r="K87" s="661">
        <v>16.116</v>
      </c>
      <c r="L87" s="661">
        <f t="shared" si="9"/>
        <v>61.415438999999999</v>
      </c>
      <c r="M87" s="661">
        <v>32.673631999999998</v>
      </c>
      <c r="N87" s="661">
        <v>14.447093000000001</v>
      </c>
      <c r="O87" s="662">
        <v>14.294714000000001</v>
      </c>
      <c r="P87" s="655">
        <v>201</v>
      </c>
      <c r="Q87" s="655">
        <v>301</v>
      </c>
      <c r="R87" s="449" t="s">
        <v>350</v>
      </c>
      <c r="S87" s="687"/>
      <c r="T87" s="687"/>
      <c r="U87" s="687"/>
    </row>
    <row r="88" spans="1:21" s="666" customFormat="1" ht="18" customHeight="1">
      <c r="A88" s="663">
        <v>82</v>
      </c>
      <c r="B88" s="449" t="s">
        <v>507</v>
      </c>
      <c r="C88" s="684" t="s">
        <v>575</v>
      </c>
      <c r="D88" s="685">
        <v>3</v>
      </c>
      <c r="E88" s="659">
        <f t="shared" si="7"/>
        <v>36.367426500000001</v>
      </c>
      <c r="F88" s="659">
        <f t="shared" si="8"/>
        <v>28.362300000000001</v>
      </c>
      <c r="G88" s="661">
        <v>14.0724</v>
      </c>
      <c r="H88" s="661">
        <v>7.0583999999999998</v>
      </c>
      <c r="I88" s="661">
        <v>1.1727000000000001</v>
      </c>
      <c r="J88" s="661">
        <v>4.2587999999999999</v>
      </c>
      <c r="K88" s="661">
        <v>1.8</v>
      </c>
      <c r="L88" s="661">
        <f t="shared" si="9"/>
        <v>8.0051264999999994</v>
      </c>
      <c r="M88" s="661">
        <v>4.249968</v>
      </c>
      <c r="N88" s="661">
        <v>1.8957975</v>
      </c>
      <c r="O88" s="662">
        <v>1.859361</v>
      </c>
      <c r="P88" s="655">
        <v>210</v>
      </c>
      <c r="Q88" s="655">
        <v>301</v>
      </c>
      <c r="R88" s="449" t="s">
        <v>350</v>
      </c>
      <c r="S88" s="687"/>
      <c r="T88" s="687"/>
      <c r="U88" s="687"/>
    </row>
    <row r="89" spans="1:21" s="666" customFormat="1" ht="18" customHeight="1">
      <c r="A89" s="663">
        <v>83</v>
      </c>
      <c r="B89" s="449" t="s">
        <v>507</v>
      </c>
      <c r="C89" s="684" t="s">
        <v>576</v>
      </c>
      <c r="D89" s="685">
        <v>9</v>
      </c>
      <c r="E89" s="659">
        <f t="shared" si="7"/>
        <v>110.6600215</v>
      </c>
      <c r="F89" s="659">
        <f t="shared" si="8"/>
        <v>86.277699999999996</v>
      </c>
      <c r="G89" s="661">
        <v>43.071599999999997</v>
      </c>
      <c r="H89" s="661">
        <v>21.3444</v>
      </c>
      <c r="I89" s="661">
        <v>3.5893000000000002</v>
      </c>
      <c r="J89" s="661">
        <v>12.872400000000001</v>
      </c>
      <c r="K89" s="661">
        <v>5.4</v>
      </c>
      <c r="L89" s="661">
        <f t="shared" si="9"/>
        <v>24.3823215</v>
      </c>
      <c r="M89" s="661">
        <v>12.940431999999999</v>
      </c>
      <c r="N89" s="661">
        <v>5.7804504999999997</v>
      </c>
      <c r="O89" s="662">
        <v>5.6614389999999997</v>
      </c>
      <c r="P89" s="655">
        <v>213</v>
      </c>
      <c r="Q89" s="655">
        <v>301</v>
      </c>
      <c r="R89" s="449" t="s">
        <v>350</v>
      </c>
      <c r="S89" s="687"/>
      <c r="T89" s="687"/>
      <c r="U89" s="687"/>
    </row>
    <row r="90" spans="1:21" s="666" customFormat="1" ht="18" customHeight="1">
      <c r="A90" s="663">
        <v>84</v>
      </c>
      <c r="B90" s="449" t="s">
        <v>511</v>
      </c>
      <c r="C90" s="684" t="s">
        <v>577</v>
      </c>
      <c r="D90" s="685">
        <v>26</v>
      </c>
      <c r="E90" s="659">
        <f t="shared" si="7"/>
        <v>273.942609</v>
      </c>
      <c r="F90" s="659">
        <f t="shared" si="8"/>
        <v>215.29499999999999</v>
      </c>
      <c r="G90" s="661">
        <v>95.215199999999996</v>
      </c>
      <c r="H90" s="661">
        <v>57.645600000000002</v>
      </c>
      <c r="I90" s="661">
        <v>7.5726000000000004</v>
      </c>
      <c r="J90" s="661">
        <v>35.265599999999999</v>
      </c>
      <c r="K90" s="661">
        <v>19.596</v>
      </c>
      <c r="L90" s="661">
        <f t="shared" si="9"/>
        <v>58.647609000000003</v>
      </c>
      <c r="M90" s="661">
        <v>31.31184</v>
      </c>
      <c r="N90" s="661">
        <v>13.636839</v>
      </c>
      <c r="O90" s="662">
        <v>13.698930000000001</v>
      </c>
      <c r="P90" s="655">
        <v>201</v>
      </c>
      <c r="Q90" s="655">
        <v>301</v>
      </c>
      <c r="R90" s="449" t="s">
        <v>345</v>
      </c>
      <c r="S90" s="687"/>
      <c r="T90" s="687"/>
      <c r="U90" s="687"/>
    </row>
    <row r="91" spans="1:21" s="666" customFormat="1" ht="18" customHeight="1">
      <c r="A91" s="663">
        <v>85</v>
      </c>
      <c r="B91" s="449" t="s">
        <v>511</v>
      </c>
      <c r="C91" s="684" t="s">
        <v>578</v>
      </c>
      <c r="D91" s="685">
        <v>30</v>
      </c>
      <c r="E91" s="659">
        <f t="shared" si="7"/>
        <v>330.27077750000001</v>
      </c>
      <c r="F91" s="659">
        <f t="shared" si="8"/>
        <v>258.26569999999998</v>
      </c>
      <c r="G91" s="661">
        <v>122.77800000000001</v>
      </c>
      <c r="H91" s="661">
        <v>66.302400000000006</v>
      </c>
      <c r="I91" s="661">
        <v>10.0505</v>
      </c>
      <c r="J91" s="661">
        <v>40.342799999999997</v>
      </c>
      <c r="K91" s="661">
        <v>18.792000000000002</v>
      </c>
      <c r="L91" s="661">
        <f t="shared" si="9"/>
        <v>72.005077499999999</v>
      </c>
      <c r="M91" s="661">
        <v>38.315792000000002</v>
      </c>
      <c r="N91" s="661">
        <v>16.926126499999999</v>
      </c>
      <c r="O91" s="662">
        <v>16.763159000000002</v>
      </c>
      <c r="P91" s="655">
        <v>201</v>
      </c>
      <c r="Q91" s="655">
        <v>301</v>
      </c>
      <c r="R91" s="449" t="s">
        <v>350</v>
      </c>
      <c r="S91" s="687"/>
      <c r="T91" s="687"/>
      <c r="U91" s="687"/>
    </row>
    <row r="92" spans="1:21" s="666" customFormat="1" ht="18" customHeight="1">
      <c r="A92" s="663">
        <v>86</v>
      </c>
      <c r="B92" s="449" t="s">
        <v>511</v>
      </c>
      <c r="C92" s="684" t="s">
        <v>579</v>
      </c>
      <c r="D92" s="685">
        <v>5</v>
      </c>
      <c r="E92" s="659">
        <f t="shared" si="7"/>
        <v>59.150827499999998</v>
      </c>
      <c r="F92" s="659">
        <f t="shared" si="8"/>
        <v>46.175699999999999</v>
      </c>
      <c r="G92" s="661">
        <v>22.575600000000001</v>
      </c>
      <c r="H92" s="661">
        <v>11.688000000000001</v>
      </c>
      <c r="I92" s="661">
        <v>1.8813</v>
      </c>
      <c r="J92" s="661">
        <v>6.9108000000000001</v>
      </c>
      <c r="K92" s="661">
        <v>3.12</v>
      </c>
      <c r="L92" s="661">
        <f t="shared" si="9"/>
        <v>12.975127499999999</v>
      </c>
      <c r="M92" s="661">
        <v>6.8889120000000004</v>
      </c>
      <c r="N92" s="661">
        <v>3.0723164999999999</v>
      </c>
      <c r="O92" s="662">
        <v>3.0138989999999999</v>
      </c>
      <c r="P92" s="655">
        <v>210</v>
      </c>
      <c r="Q92" s="655">
        <v>301</v>
      </c>
      <c r="R92" s="449" t="s">
        <v>350</v>
      </c>
      <c r="S92" s="687"/>
      <c r="T92" s="687"/>
      <c r="U92" s="687"/>
    </row>
    <row r="93" spans="1:21" s="666" customFormat="1" ht="18" customHeight="1">
      <c r="A93" s="663">
        <v>87</v>
      </c>
      <c r="B93" s="449" t="s">
        <v>511</v>
      </c>
      <c r="C93" s="684" t="s">
        <v>580</v>
      </c>
      <c r="D93" s="685">
        <v>4</v>
      </c>
      <c r="E93" s="659">
        <f t="shared" si="7"/>
        <v>51.330304499999997</v>
      </c>
      <c r="F93" s="659">
        <f t="shared" si="8"/>
        <v>39.997500000000002</v>
      </c>
      <c r="G93" s="661">
        <v>20.25</v>
      </c>
      <c r="H93" s="661">
        <v>9.6552000000000007</v>
      </c>
      <c r="I93" s="661">
        <v>1.6875</v>
      </c>
      <c r="J93" s="661">
        <v>6.0048000000000004</v>
      </c>
      <c r="K93" s="661">
        <v>2.4</v>
      </c>
      <c r="L93" s="661">
        <f t="shared" si="9"/>
        <v>11.3328045</v>
      </c>
      <c r="M93" s="661">
        <v>6.0156000000000001</v>
      </c>
      <c r="N93" s="661">
        <v>2.6853794999999998</v>
      </c>
      <c r="O93" s="662">
        <v>2.6318250000000001</v>
      </c>
      <c r="P93" s="655">
        <v>213</v>
      </c>
      <c r="Q93" s="655">
        <v>301</v>
      </c>
      <c r="R93" s="449" t="s">
        <v>350</v>
      </c>
      <c r="S93" s="687"/>
      <c r="T93" s="687"/>
      <c r="U93" s="687"/>
    </row>
    <row r="94" spans="1:21" s="666" customFormat="1" ht="18" customHeight="1">
      <c r="A94" s="663">
        <v>88</v>
      </c>
      <c r="B94" s="449" t="s">
        <v>509</v>
      </c>
      <c r="C94" s="684" t="s">
        <v>581</v>
      </c>
      <c r="D94" s="685">
        <v>43</v>
      </c>
      <c r="E94" s="659">
        <f t="shared" si="7"/>
        <v>471.02056750000003</v>
      </c>
      <c r="F94" s="659">
        <f t="shared" si="8"/>
        <v>369.4633</v>
      </c>
      <c r="G94" s="661">
        <v>169.7724</v>
      </c>
      <c r="H94" s="661">
        <v>96.444000000000003</v>
      </c>
      <c r="I94" s="661">
        <v>13.371700000000001</v>
      </c>
      <c r="J94" s="661">
        <v>58.639200000000002</v>
      </c>
      <c r="K94" s="661">
        <v>31.236000000000001</v>
      </c>
      <c r="L94" s="661">
        <f t="shared" si="9"/>
        <v>101.55726749999999</v>
      </c>
      <c r="M94" s="661">
        <v>54.116368000000001</v>
      </c>
      <c r="N94" s="661">
        <v>23.764988500000001</v>
      </c>
      <c r="O94" s="662">
        <v>23.675910999999999</v>
      </c>
      <c r="P94" s="655">
        <v>201</v>
      </c>
      <c r="Q94" s="655">
        <v>301</v>
      </c>
      <c r="R94" s="449" t="s">
        <v>345</v>
      </c>
      <c r="S94" s="687"/>
      <c r="T94" s="687"/>
      <c r="U94" s="687"/>
    </row>
    <row r="95" spans="1:21" s="666" customFormat="1" ht="18" customHeight="1">
      <c r="A95" s="663">
        <v>89</v>
      </c>
      <c r="B95" s="449" t="s">
        <v>509</v>
      </c>
      <c r="C95" s="684" t="s">
        <v>582</v>
      </c>
      <c r="D95" s="685">
        <v>29</v>
      </c>
      <c r="E95" s="659">
        <f t="shared" si="7"/>
        <v>363.31948599999998</v>
      </c>
      <c r="F95" s="659">
        <f t="shared" si="8"/>
        <v>283.27</v>
      </c>
      <c r="G95" s="661">
        <v>144.2928</v>
      </c>
      <c r="H95" s="661">
        <v>67.2624</v>
      </c>
      <c r="I95" s="661">
        <v>12.0244</v>
      </c>
      <c r="J95" s="661">
        <v>41.834400000000002</v>
      </c>
      <c r="K95" s="661">
        <v>17.856000000000002</v>
      </c>
      <c r="L95" s="661">
        <f t="shared" si="9"/>
        <v>80.049486000000002</v>
      </c>
      <c r="M95" s="661">
        <v>42.466239999999999</v>
      </c>
      <c r="N95" s="661">
        <v>19.004266000000001</v>
      </c>
      <c r="O95" s="662">
        <v>18.578980000000001</v>
      </c>
      <c r="P95" s="655">
        <v>201</v>
      </c>
      <c r="Q95" s="655">
        <v>301</v>
      </c>
      <c r="R95" s="449" t="s">
        <v>350</v>
      </c>
      <c r="S95" s="687"/>
      <c r="T95" s="687"/>
      <c r="U95" s="687"/>
    </row>
    <row r="96" spans="1:21" s="666" customFormat="1" ht="18" customHeight="1">
      <c r="A96" s="663">
        <v>90</v>
      </c>
      <c r="B96" s="449" t="s">
        <v>509</v>
      </c>
      <c r="C96" s="684" t="s">
        <v>583</v>
      </c>
      <c r="D96" s="685">
        <v>16</v>
      </c>
      <c r="E96" s="659">
        <f t="shared" si="7"/>
        <v>182.2028905</v>
      </c>
      <c r="F96" s="659">
        <f t="shared" si="8"/>
        <v>142.1491</v>
      </c>
      <c r="G96" s="661">
        <v>70.741200000000006</v>
      </c>
      <c r="H96" s="661">
        <v>35.6952</v>
      </c>
      <c r="I96" s="661">
        <v>5.8951000000000002</v>
      </c>
      <c r="J96" s="661">
        <v>20.301600000000001</v>
      </c>
      <c r="K96" s="661">
        <v>9.516</v>
      </c>
      <c r="L96" s="661">
        <f t="shared" si="9"/>
        <v>40.053790499999998</v>
      </c>
      <c r="M96" s="661">
        <v>21.221295999999999</v>
      </c>
      <c r="N96" s="661">
        <v>9.5481774999999995</v>
      </c>
      <c r="O96" s="662">
        <v>9.2843169999999997</v>
      </c>
      <c r="P96" s="655">
        <v>210</v>
      </c>
      <c r="Q96" s="655">
        <v>301</v>
      </c>
      <c r="R96" s="449" t="s">
        <v>350</v>
      </c>
      <c r="S96" s="687"/>
      <c r="T96" s="687"/>
      <c r="U96" s="687"/>
    </row>
    <row r="97" spans="1:21" s="666" customFormat="1" ht="18" customHeight="1">
      <c r="A97" s="663">
        <v>91</v>
      </c>
      <c r="B97" s="449" t="s">
        <v>509</v>
      </c>
      <c r="C97" s="684" t="s">
        <v>584</v>
      </c>
      <c r="D97" s="685">
        <v>13</v>
      </c>
      <c r="E97" s="659">
        <f t="shared" si="7"/>
        <v>166.7702385</v>
      </c>
      <c r="F97" s="659">
        <f t="shared" si="8"/>
        <v>129.9195</v>
      </c>
      <c r="G97" s="661">
        <v>66.373199999999997</v>
      </c>
      <c r="H97" s="661">
        <v>31.192799999999998</v>
      </c>
      <c r="I97" s="661">
        <v>5.5311000000000003</v>
      </c>
      <c r="J97" s="661">
        <v>19.022400000000001</v>
      </c>
      <c r="K97" s="661">
        <v>7.8</v>
      </c>
      <c r="L97" s="661">
        <f t="shared" si="9"/>
        <v>36.850738499999999</v>
      </c>
      <c r="M97" s="661">
        <v>19.53912</v>
      </c>
      <c r="N97" s="661">
        <v>8.7632534999999994</v>
      </c>
      <c r="O97" s="662">
        <v>8.5483650000000004</v>
      </c>
      <c r="P97" s="655">
        <v>213</v>
      </c>
      <c r="Q97" s="655">
        <v>301</v>
      </c>
      <c r="R97" s="449" t="s">
        <v>350</v>
      </c>
      <c r="S97" s="687"/>
      <c r="T97" s="687"/>
      <c r="U97" s="687"/>
    </row>
    <row r="98" spans="1:21" s="666" customFormat="1" ht="18" customHeight="1">
      <c r="A98" s="663">
        <v>92</v>
      </c>
      <c r="B98" s="449" t="s">
        <v>515</v>
      </c>
      <c r="C98" s="684" t="s">
        <v>585</v>
      </c>
      <c r="D98" s="685">
        <v>28</v>
      </c>
      <c r="E98" s="659">
        <f t="shared" si="7"/>
        <v>291.95296000000002</v>
      </c>
      <c r="F98" s="659">
        <f t="shared" si="8"/>
        <v>229.4776</v>
      </c>
      <c r="G98" s="661">
        <v>100.52160000000001</v>
      </c>
      <c r="H98" s="661">
        <v>62.020800000000001</v>
      </c>
      <c r="I98" s="661">
        <v>7.9888000000000003</v>
      </c>
      <c r="J98" s="661">
        <v>38.078400000000002</v>
      </c>
      <c r="K98" s="661">
        <v>20.867999999999999</v>
      </c>
      <c r="L98" s="661">
        <f t="shared" si="9"/>
        <v>62.475360000000002</v>
      </c>
      <c r="M98" s="661">
        <v>33.377535999999999</v>
      </c>
      <c r="N98" s="661">
        <v>14.495151999999999</v>
      </c>
      <c r="O98" s="662">
        <v>14.602672</v>
      </c>
      <c r="P98" s="655">
        <v>201</v>
      </c>
      <c r="Q98" s="655">
        <v>301</v>
      </c>
      <c r="R98" s="449" t="s">
        <v>345</v>
      </c>
      <c r="S98" s="687"/>
      <c r="T98" s="687"/>
      <c r="U98" s="687"/>
    </row>
    <row r="99" spans="1:21" s="666" customFormat="1" ht="18" customHeight="1">
      <c r="A99" s="663">
        <v>93</v>
      </c>
      <c r="B99" s="449" t="s">
        <v>515</v>
      </c>
      <c r="C99" s="684" t="s">
        <v>586</v>
      </c>
      <c r="D99" s="685">
        <v>22</v>
      </c>
      <c r="E99" s="659">
        <f t="shared" si="7"/>
        <v>247.74874650000001</v>
      </c>
      <c r="F99" s="659">
        <f t="shared" si="8"/>
        <v>193.67789999999999</v>
      </c>
      <c r="G99" s="661">
        <v>93.488399999999999</v>
      </c>
      <c r="H99" s="661">
        <v>48.639600000000002</v>
      </c>
      <c r="I99" s="661">
        <v>7.7907000000000002</v>
      </c>
      <c r="J99" s="661">
        <v>29.767199999999999</v>
      </c>
      <c r="K99" s="661">
        <v>13.992000000000001</v>
      </c>
      <c r="L99" s="661">
        <f t="shared" si="9"/>
        <v>54.070846500000002</v>
      </c>
      <c r="M99" s="661">
        <v>28.749744</v>
      </c>
      <c r="N99" s="661">
        <v>12.7430895</v>
      </c>
      <c r="O99" s="662">
        <v>12.578013</v>
      </c>
      <c r="P99" s="655">
        <v>201</v>
      </c>
      <c r="Q99" s="655">
        <v>301</v>
      </c>
      <c r="R99" s="449" t="s">
        <v>350</v>
      </c>
      <c r="S99" s="687"/>
      <c r="T99" s="687"/>
      <c r="U99" s="687"/>
    </row>
    <row r="100" spans="1:21" s="666" customFormat="1" ht="18" customHeight="1">
      <c r="A100" s="663">
        <v>94</v>
      </c>
      <c r="B100" s="449" t="s">
        <v>515</v>
      </c>
      <c r="C100" s="684" t="s">
        <v>587</v>
      </c>
      <c r="D100" s="685">
        <v>1</v>
      </c>
      <c r="E100" s="659">
        <f t="shared" si="7"/>
        <v>12.125985999999999</v>
      </c>
      <c r="F100" s="659">
        <f t="shared" si="8"/>
        <v>9.4456000000000007</v>
      </c>
      <c r="G100" s="661">
        <v>4.9871999999999996</v>
      </c>
      <c r="H100" s="661">
        <v>2.1960000000000002</v>
      </c>
      <c r="I100" s="661">
        <v>0.41560000000000002</v>
      </c>
      <c r="J100" s="661">
        <v>1.2467999999999999</v>
      </c>
      <c r="K100" s="661">
        <v>0.6</v>
      </c>
      <c r="L100" s="661">
        <f t="shared" si="9"/>
        <v>2.6803859999999999</v>
      </c>
      <c r="M100" s="661">
        <v>1.4152960000000001</v>
      </c>
      <c r="N100" s="661">
        <v>0.64589799999999997</v>
      </c>
      <c r="O100" s="662">
        <v>0.61919199999999996</v>
      </c>
      <c r="P100" s="655">
        <v>210</v>
      </c>
      <c r="Q100" s="655">
        <v>301</v>
      </c>
      <c r="R100" s="449" t="s">
        <v>350</v>
      </c>
      <c r="S100" s="687"/>
      <c r="T100" s="687"/>
      <c r="U100" s="687"/>
    </row>
    <row r="101" spans="1:21" s="666" customFormat="1" ht="18" customHeight="1">
      <c r="A101" s="663">
        <v>95</v>
      </c>
      <c r="B101" s="449" t="s">
        <v>515</v>
      </c>
      <c r="C101" s="684" t="s">
        <v>588</v>
      </c>
      <c r="D101" s="685">
        <v>3</v>
      </c>
      <c r="E101" s="659">
        <f t="shared" si="7"/>
        <v>35.533351500000002</v>
      </c>
      <c r="F101" s="659">
        <f t="shared" si="8"/>
        <v>27.728100000000001</v>
      </c>
      <c r="G101" s="661">
        <v>13.518000000000001</v>
      </c>
      <c r="H101" s="661">
        <v>7.0236000000000001</v>
      </c>
      <c r="I101" s="661">
        <v>1.1265000000000001</v>
      </c>
      <c r="J101" s="661">
        <v>4.26</v>
      </c>
      <c r="K101" s="661">
        <v>1.8</v>
      </c>
      <c r="L101" s="661">
        <f t="shared" si="9"/>
        <v>7.8052514999999998</v>
      </c>
      <c r="M101" s="661">
        <v>4.1484959999999997</v>
      </c>
      <c r="N101" s="661">
        <v>1.8417885000000001</v>
      </c>
      <c r="O101" s="662">
        <v>1.814967</v>
      </c>
      <c r="P101" s="655">
        <v>213</v>
      </c>
      <c r="Q101" s="655">
        <v>301</v>
      </c>
      <c r="R101" s="449" t="s">
        <v>350</v>
      </c>
      <c r="S101" s="687"/>
      <c r="T101" s="687"/>
      <c r="U101" s="687"/>
    </row>
    <row r="102" spans="1:21" s="666" customFormat="1" ht="18" customHeight="1">
      <c r="A102" s="663">
        <v>96</v>
      </c>
      <c r="B102" s="449" t="s">
        <v>513</v>
      </c>
      <c r="C102" s="684" t="s">
        <v>589</v>
      </c>
      <c r="D102" s="685">
        <v>22</v>
      </c>
      <c r="E102" s="659">
        <f t="shared" si="7"/>
        <v>237.94183799999999</v>
      </c>
      <c r="F102" s="659">
        <f t="shared" si="8"/>
        <v>186.8484</v>
      </c>
      <c r="G102" s="661">
        <v>85.185599999999994</v>
      </c>
      <c r="H102" s="661">
        <v>49.657200000000003</v>
      </c>
      <c r="I102" s="661">
        <v>6.9047999999999998</v>
      </c>
      <c r="J102" s="661">
        <v>28.012799999999999</v>
      </c>
      <c r="K102" s="661">
        <v>17.088000000000001</v>
      </c>
      <c r="L102" s="661">
        <f t="shared" si="9"/>
        <v>51.093437999999999</v>
      </c>
      <c r="M102" s="661">
        <v>27.161663999999998</v>
      </c>
      <c r="N102" s="661">
        <v>12.048546</v>
      </c>
      <c r="O102" s="662">
        <v>11.883228000000001</v>
      </c>
      <c r="P102" s="655">
        <v>201</v>
      </c>
      <c r="Q102" s="655">
        <v>301</v>
      </c>
      <c r="R102" s="449" t="s">
        <v>345</v>
      </c>
      <c r="S102" s="687"/>
      <c r="T102" s="687"/>
      <c r="U102" s="687"/>
    </row>
    <row r="103" spans="1:21" s="666" customFormat="1" ht="18" customHeight="1">
      <c r="A103" s="663">
        <v>97</v>
      </c>
      <c r="B103" s="449" t="s">
        <v>513</v>
      </c>
      <c r="C103" s="684" t="s">
        <v>590</v>
      </c>
      <c r="D103" s="685">
        <v>23</v>
      </c>
      <c r="E103" s="659">
        <f t="shared" si="7"/>
        <v>243.5997715</v>
      </c>
      <c r="F103" s="659">
        <f t="shared" si="8"/>
        <v>190.56729999999999</v>
      </c>
      <c r="G103" s="661">
        <v>89.324399999999997</v>
      </c>
      <c r="H103" s="661">
        <v>50.3904</v>
      </c>
      <c r="I103" s="661">
        <v>7.4436999999999998</v>
      </c>
      <c r="J103" s="661">
        <v>29.032800000000002</v>
      </c>
      <c r="K103" s="661">
        <v>14.375999999999999</v>
      </c>
      <c r="L103" s="661">
        <f t="shared" si="9"/>
        <v>53.0324715</v>
      </c>
      <c r="M103" s="661">
        <v>28.190608000000001</v>
      </c>
      <c r="N103" s="661">
        <v>12.5084725</v>
      </c>
      <c r="O103" s="662">
        <v>12.333391000000001</v>
      </c>
      <c r="P103" s="655">
        <v>201</v>
      </c>
      <c r="Q103" s="655">
        <v>301</v>
      </c>
      <c r="R103" s="449" t="s">
        <v>350</v>
      </c>
      <c r="S103" s="687"/>
      <c r="T103" s="687"/>
      <c r="U103" s="687"/>
    </row>
    <row r="104" spans="1:21" s="666" customFormat="1" ht="18" customHeight="1">
      <c r="A104" s="663">
        <v>98</v>
      </c>
      <c r="B104" s="449" t="s">
        <v>513</v>
      </c>
      <c r="C104" s="684" t="s">
        <v>591</v>
      </c>
      <c r="D104" s="685">
        <v>1</v>
      </c>
      <c r="E104" s="659">
        <f t="shared" si="7"/>
        <v>10.304221</v>
      </c>
      <c r="F104" s="659">
        <f t="shared" si="8"/>
        <v>8.0746000000000002</v>
      </c>
      <c r="G104" s="661">
        <v>3.7848000000000002</v>
      </c>
      <c r="H104" s="661">
        <v>2.0676000000000001</v>
      </c>
      <c r="I104" s="661">
        <v>0.31540000000000001</v>
      </c>
      <c r="J104" s="661">
        <v>1.2467999999999999</v>
      </c>
      <c r="K104" s="661">
        <v>0.66</v>
      </c>
      <c r="L104" s="661">
        <f t="shared" si="9"/>
        <v>2.2296209999999999</v>
      </c>
      <c r="M104" s="661">
        <v>1.1863360000000001</v>
      </c>
      <c r="N104" s="661">
        <v>0.52426300000000003</v>
      </c>
      <c r="O104" s="662">
        <v>0.51902199999999998</v>
      </c>
      <c r="P104" s="655">
        <v>210</v>
      </c>
      <c r="Q104" s="655">
        <v>301</v>
      </c>
      <c r="R104" s="449" t="s">
        <v>350</v>
      </c>
      <c r="S104" s="687"/>
      <c r="T104" s="687"/>
      <c r="U104" s="687"/>
    </row>
    <row r="105" spans="1:21" s="666" customFormat="1" ht="18" customHeight="1">
      <c r="A105" s="663">
        <v>99</v>
      </c>
      <c r="B105" s="449" t="s">
        <v>513</v>
      </c>
      <c r="C105" s="684" t="s">
        <v>592</v>
      </c>
      <c r="D105" s="685">
        <v>1</v>
      </c>
      <c r="E105" s="659">
        <f t="shared" si="7"/>
        <v>11.295169</v>
      </c>
      <c r="F105" s="659">
        <f t="shared" si="8"/>
        <v>8.8138000000000005</v>
      </c>
      <c r="G105" s="661">
        <v>4.4039999999999999</v>
      </c>
      <c r="H105" s="661">
        <v>2.1960000000000002</v>
      </c>
      <c r="I105" s="661">
        <v>0.36699999999999999</v>
      </c>
      <c r="J105" s="661">
        <v>1.2467999999999999</v>
      </c>
      <c r="K105" s="661">
        <v>0.6</v>
      </c>
      <c r="L105" s="661">
        <f t="shared" si="9"/>
        <v>2.4813689999999999</v>
      </c>
      <c r="M105" s="661">
        <v>1.314208</v>
      </c>
      <c r="N105" s="661">
        <v>0.59219500000000003</v>
      </c>
      <c r="O105" s="662">
        <v>0.57496599999999998</v>
      </c>
      <c r="P105" s="655">
        <v>213</v>
      </c>
      <c r="Q105" s="655">
        <v>301</v>
      </c>
      <c r="R105" s="449" t="s">
        <v>350</v>
      </c>
      <c r="S105" s="687"/>
      <c r="T105" s="687"/>
      <c r="U105" s="687"/>
    </row>
    <row r="106" spans="1:21">
      <c r="E106" s="688"/>
      <c r="F106" s="688"/>
      <c r="G106" s="688"/>
      <c r="H106" s="688"/>
      <c r="I106" s="688"/>
      <c r="J106" s="688"/>
      <c r="K106" s="688"/>
    </row>
  </sheetData>
  <autoFilter ref="A1:R106">
    <extLst/>
  </autoFilter>
  <mergeCells count="14">
    <mergeCell ref="A1:C1"/>
    <mergeCell ref="A2:Q2"/>
    <mergeCell ref="A3:C3"/>
    <mergeCell ref="Q3:R3"/>
    <mergeCell ref="F4:K4"/>
    <mergeCell ref="L4:O4"/>
    <mergeCell ref="A4:A5"/>
    <mergeCell ref="B4:B5"/>
    <mergeCell ref="C4:C5"/>
    <mergeCell ref="D4:D5"/>
    <mergeCell ref="E4:E5"/>
    <mergeCell ref="P4:P5"/>
    <mergeCell ref="Q4:Q5"/>
    <mergeCell ref="R4:R5"/>
  </mergeCells>
  <phoneticPr fontId="92" type="noConversion"/>
  <pageMargins left="0.59027777777777801" right="0.59027777777777801" top="1" bottom="1" header="0.5" footer="0.5"/>
  <pageSetup paperSize="9" scale="70" firstPageNumber="16" fitToHeight="0" orientation="landscape" useFirstPageNumber="1"/>
  <headerFooter>
    <oddFooter>&amp;C&amp;14&amp;P</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R96"/>
  <sheetViews>
    <sheetView topLeftCell="A20" workbookViewId="0">
      <selection activeCell="I41" sqref="I41"/>
    </sheetView>
  </sheetViews>
  <sheetFormatPr defaultColWidth="9.140625" defaultRowHeight="12.75"/>
  <cols>
    <col min="1" max="1" width="6.42578125" style="647" customWidth="1"/>
    <col min="2" max="2" width="27.5703125" customWidth="1"/>
    <col min="3" max="3" width="8.28515625" style="647" customWidth="1"/>
    <col min="4" max="5" width="9.28515625" style="647" customWidth="1"/>
    <col min="6" max="6" width="9.85546875" style="647" customWidth="1"/>
    <col min="7" max="7" width="9.5703125" style="647" customWidth="1"/>
    <col min="8" max="8" width="10.140625" style="647" customWidth="1"/>
    <col min="9" max="10" width="9.5703125" style="647" customWidth="1"/>
    <col min="11" max="11" width="10.140625" style="648" customWidth="1"/>
    <col min="12" max="12" width="10.42578125" style="648" customWidth="1"/>
    <col min="13" max="13" width="12.85546875" style="648" customWidth="1"/>
    <col min="14" max="14" width="11.7109375" style="648" customWidth="1"/>
    <col min="15" max="15" width="8.42578125" customWidth="1"/>
    <col min="16" max="16" width="9.140625" customWidth="1"/>
    <col min="17" max="17" width="9.85546875" customWidth="1"/>
    <col min="18" max="18" width="9.140625" hidden="1" customWidth="1"/>
  </cols>
  <sheetData>
    <row r="1" spans="1:18" s="64" customFormat="1">
      <c r="A1" s="523" t="s">
        <v>593</v>
      </c>
      <c r="B1" s="649"/>
      <c r="C1" s="649"/>
      <c r="D1" s="649"/>
      <c r="E1" s="649"/>
      <c r="F1" s="649"/>
      <c r="G1" s="649"/>
      <c r="H1" s="649"/>
      <c r="I1" s="649"/>
      <c r="J1" s="649"/>
      <c r="K1" s="649"/>
      <c r="L1" s="649"/>
      <c r="M1" s="649"/>
      <c r="N1" s="649"/>
      <c r="O1" s="649"/>
      <c r="P1" s="649"/>
      <c r="Q1" s="649"/>
    </row>
    <row r="2" spans="1:18" s="64" customFormat="1" ht="35.1" customHeight="1">
      <c r="A2" s="865" t="s">
        <v>594</v>
      </c>
      <c r="B2" s="865"/>
      <c r="C2" s="865"/>
      <c r="D2" s="865"/>
      <c r="E2" s="865"/>
      <c r="F2" s="865"/>
      <c r="G2" s="865"/>
      <c r="H2" s="865"/>
      <c r="I2" s="865"/>
      <c r="J2" s="865"/>
      <c r="K2" s="865"/>
      <c r="L2" s="865"/>
      <c r="M2" s="865"/>
      <c r="N2" s="865"/>
      <c r="O2" s="865"/>
      <c r="P2" s="865"/>
      <c r="Q2" s="865"/>
    </row>
    <row r="3" spans="1:18" s="646" customFormat="1" ht="21.95" customHeight="1">
      <c r="A3" s="650" t="s">
        <v>78</v>
      </c>
      <c r="B3" s="651"/>
      <c r="C3" s="652"/>
      <c r="D3" s="652"/>
      <c r="E3" s="866"/>
      <c r="F3" s="867"/>
      <c r="G3" s="652"/>
      <c r="H3" s="652"/>
      <c r="I3" s="652"/>
      <c r="J3" s="652"/>
      <c r="K3" s="652"/>
      <c r="L3" s="652"/>
      <c r="M3" s="652"/>
      <c r="N3" s="652"/>
      <c r="O3" s="652"/>
      <c r="P3" s="868" t="s">
        <v>328</v>
      </c>
      <c r="Q3" s="868"/>
    </row>
    <row r="4" spans="1:18" ht="17.100000000000001" customHeight="1">
      <c r="A4" s="861" t="s">
        <v>79</v>
      </c>
      <c r="B4" s="870" t="s">
        <v>330</v>
      </c>
      <c r="C4" s="869" t="s">
        <v>331</v>
      </c>
      <c r="D4" s="869" t="s">
        <v>283</v>
      </c>
      <c r="E4" s="869" t="s">
        <v>332</v>
      </c>
      <c r="F4" s="869"/>
      <c r="G4" s="869"/>
      <c r="H4" s="869"/>
      <c r="I4" s="869"/>
      <c r="J4" s="869"/>
      <c r="K4" s="862" t="s">
        <v>333</v>
      </c>
      <c r="L4" s="863"/>
      <c r="M4" s="863"/>
      <c r="N4" s="863"/>
      <c r="O4" s="873" t="s">
        <v>248</v>
      </c>
      <c r="P4" s="873" t="s">
        <v>249</v>
      </c>
      <c r="Q4" s="873" t="s">
        <v>329</v>
      </c>
      <c r="R4" s="64"/>
    </row>
    <row r="5" spans="1:18" ht="24">
      <c r="A5" s="861"/>
      <c r="B5" s="871"/>
      <c r="C5" s="869"/>
      <c r="D5" s="872"/>
      <c r="E5" s="548" t="s">
        <v>334</v>
      </c>
      <c r="F5" s="653" t="s">
        <v>335</v>
      </c>
      <c r="G5" s="653" t="s">
        <v>336</v>
      </c>
      <c r="H5" s="653" t="s">
        <v>337</v>
      </c>
      <c r="I5" s="653" t="s">
        <v>338</v>
      </c>
      <c r="J5" s="656" t="s">
        <v>339</v>
      </c>
      <c r="K5" s="657" t="s">
        <v>334</v>
      </c>
      <c r="L5" s="658" t="s">
        <v>340</v>
      </c>
      <c r="M5" s="658" t="s">
        <v>341</v>
      </c>
      <c r="N5" s="658" t="s">
        <v>342</v>
      </c>
      <c r="O5" s="873"/>
      <c r="P5" s="873"/>
      <c r="Q5" s="873"/>
      <c r="R5" s="64"/>
    </row>
    <row r="6" spans="1:18" ht="15" customHeight="1">
      <c r="A6" s="449"/>
      <c r="B6" s="654"/>
      <c r="C6" s="548">
        <f>SUM(C7:C96)</f>
        <v>7530</v>
      </c>
      <c r="D6" s="659">
        <f>SUM(D7:D96)</f>
        <v>66026.062030999994</v>
      </c>
      <c r="E6" s="659">
        <f t="shared" ref="E6:N6" si="0">SUM(E7:E96)</f>
        <v>50249.783000000003</v>
      </c>
      <c r="F6" s="659">
        <f t="shared" si="0"/>
        <v>34183.180800000002</v>
      </c>
      <c r="G6" s="659">
        <f t="shared" si="0"/>
        <v>15157.4748</v>
      </c>
      <c r="H6" s="659">
        <f t="shared" si="0"/>
        <v>568.13900000000001</v>
      </c>
      <c r="I6" s="659">
        <f t="shared" si="0"/>
        <v>239.16839999999999</v>
      </c>
      <c r="J6" s="659">
        <f t="shared" si="0"/>
        <v>101.82</v>
      </c>
      <c r="K6" s="659">
        <f t="shared" si="0"/>
        <v>15776.279031</v>
      </c>
      <c r="L6" s="659">
        <f t="shared" si="0"/>
        <v>8023.6740799999998</v>
      </c>
      <c r="M6" s="659">
        <f t="shared" si="0"/>
        <v>4242.2475409999997</v>
      </c>
      <c r="N6" s="659">
        <f t="shared" si="0"/>
        <v>3510.3574100000001</v>
      </c>
      <c r="O6" s="548"/>
      <c r="P6" s="548"/>
      <c r="Q6" s="548"/>
      <c r="R6" s="64"/>
    </row>
    <row r="7" spans="1:18" s="64" customFormat="1" ht="15" customHeight="1">
      <c r="A7" s="655">
        <v>1</v>
      </c>
      <c r="B7" s="660" t="s">
        <v>595</v>
      </c>
      <c r="C7" s="583">
        <v>110</v>
      </c>
      <c r="D7" s="659">
        <f>E7+K7</f>
        <v>1519.0255569999999</v>
      </c>
      <c r="E7" s="659">
        <f>F7+G7+H7+I7+J7</f>
        <v>1182.2421999999999</v>
      </c>
      <c r="F7" s="661">
        <v>628.94640000000004</v>
      </c>
      <c r="G7" s="661">
        <v>266.41800000000001</v>
      </c>
      <c r="H7" s="661">
        <v>52.412199999999999</v>
      </c>
      <c r="I7" s="661">
        <v>166.2336</v>
      </c>
      <c r="J7" s="661">
        <v>68.231999999999999</v>
      </c>
      <c r="K7" s="661">
        <f>L7+M7+N7</f>
        <v>336.78335700000002</v>
      </c>
      <c r="L7" s="661">
        <v>178.24163200000001</v>
      </c>
      <c r="M7" s="661">
        <v>80.561010999999993</v>
      </c>
      <c r="N7" s="662">
        <v>77.980714000000006</v>
      </c>
      <c r="O7" s="548">
        <v>205</v>
      </c>
      <c r="P7" s="548">
        <v>301</v>
      </c>
      <c r="Q7" s="548" t="s">
        <v>345</v>
      </c>
      <c r="R7" s="64">
        <v>95</v>
      </c>
    </row>
    <row r="8" spans="1:18" ht="15" customHeight="1">
      <c r="A8" s="663">
        <v>2</v>
      </c>
      <c r="B8" s="660" t="s">
        <v>596</v>
      </c>
      <c r="C8" s="664">
        <v>6</v>
      </c>
      <c r="D8" s="659">
        <f t="shared" ref="D8:D39" si="1">E8+K8</f>
        <v>80.008357500000002</v>
      </c>
      <c r="E8" s="659">
        <f t="shared" ref="E8:E39" si="2">F8+G8+H8+I8+J8</f>
        <v>61.402500000000003</v>
      </c>
      <c r="F8" s="661">
        <v>35.607599999999998</v>
      </c>
      <c r="G8" s="661">
        <v>14.169600000000001</v>
      </c>
      <c r="H8" s="661">
        <v>2.9672999999999998</v>
      </c>
      <c r="I8" s="661">
        <v>8.6579999999999995</v>
      </c>
      <c r="J8" s="661">
        <v>0</v>
      </c>
      <c r="K8" s="661">
        <f t="shared" ref="K8:K39" si="3">L8+M8+N8</f>
        <v>18.605857499999999</v>
      </c>
      <c r="L8" s="661">
        <v>9.8244000000000007</v>
      </c>
      <c r="M8" s="661">
        <v>4.4832824999999996</v>
      </c>
      <c r="N8" s="662">
        <v>4.2981749999999996</v>
      </c>
      <c r="O8" s="548">
        <v>205</v>
      </c>
      <c r="P8" s="548">
        <v>301</v>
      </c>
      <c r="Q8" s="548" t="s">
        <v>350</v>
      </c>
      <c r="R8" s="64">
        <v>6</v>
      </c>
    </row>
    <row r="9" spans="1:18" ht="15" customHeight="1">
      <c r="A9" s="663">
        <v>3</v>
      </c>
      <c r="B9" s="660" t="s">
        <v>597</v>
      </c>
      <c r="C9" s="664">
        <v>40</v>
      </c>
      <c r="D9" s="659">
        <f t="shared" si="1"/>
        <v>573.55803800000001</v>
      </c>
      <c r="E9" s="659">
        <f t="shared" si="2"/>
        <v>441.42439999999999</v>
      </c>
      <c r="F9" s="661">
        <v>250.0224</v>
      </c>
      <c r="G9" s="661">
        <v>101.682</v>
      </c>
      <c r="H9" s="661">
        <v>20.8352</v>
      </c>
      <c r="I9" s="661">
        <v>64.276799999999994</v>
      </c>
      <c r="J9" s="661">
        <v>4.6079999999999997</v>
      </c>
      <c r="K9" s="661">
        <f t="shared" si="3"/>
        <v>132.13363799999999</v>
      </c>
      <c r="L9" s="661">
        <v>69.890624000000003</v>
      </c>
      <c r="M9" s="661">
        <v>31.665866000000001</v>
      </c>
      <c r="N9" s="662">
        <v>30.577148000000001</v>
      </c>
      <c r="O9" s="548">
        <v>205</v>
      </c>
      <c r="P9" s="548">
        <v>301</v>
      </c>
      <c r="Q9" s="548" t="s">
        <v>350</v>
      </c>
      <c r="R9" s="64">
        <v>36</v>
      </c>
    </row>
    <row r="10" spans="1:18" ht="15" customHeight="1">
      <c r="A10" s="663">
        <v>4</v>
      </c>
      <c r="B10" s="660" t="s">
        <v>598</v>
      </c>
      <c r="C10" s="664">
        <v>241</v>
      </c>
      <c r="D10" s="659">
        <f t="shared" si="1"/>
        <v>2378.524042</v>
      </c>
      <c r="E10" s="659">
        <f t="shared" si="2"/>
        <v>1812.4228000000001</v>
      </c>
      <c r="F10" s="661">
        <v>1142.6207999999999</v>
      </c>
      <c r="G10" s="661">
        <v>564.39359999999999</v>
      </c>
      <c r="H10" s="661">
        <v>90.132400000000004</v>
      </c>
      <c r="I10" s="661">
        <v>0</v>
      </c>
      <c r="J10" s="661">
        <v>15.276</v>
      </c>
      <c r="K10" s="661">
        <f t="shared" si="3"/>
        <v>566.10124199999996</v>
      </c>
      <c r="L10" s="661">
        <v>287.54348800000002</v>
      </c>
      <c r="M10" s="661">
        <v>152.75747799999999</v>
      </c>
      <c r="N10" s="662">
        <v>125.800276</v>
      </c>
      <c r="O10" s="548">
        <v>205</v>
      </c>
      <c r="P10" s="548">
        <v>301</v>
      </c>
      <c r="Q10" s="548" t="s">
        <v>350</v>
      </c>
      <c r="R10" s="64">
        <v>229</v>
      </c>
    </row>
    <row r="11" spans="1:18" ht="15" customHeight="1">
      <c r="A11" s="663">
        <v>5</v>
      </c>
      <c r="B11" s="660" t="s">
        <v>599</v>
      </c>
      <c r="C11" s="664">
        <v>427</v>
      </c>
      <c r="D11" s="659">
        <f t="shared" si="1"/>
        <v>4609.4028774999997</v>
      </c>
      <c r="E11" s="659">
        <f t="shared" si="2"/>
        <v>3506.5284999999999</v>
      </c>
      <c r="F11" s="661">
        <v>2273.8476000000001</v>
      </c>
      <c r="G11" s="661">
        <v>1039.7256</v>
      </c>
      <c r="H11" s="661">
        <v>187.61529999999999</v>
      </c>
      <c r="I11" s="661">
        <v>0</v>
      </c>
      <c r="J11" s="661">
        <v>5.34</v>
      </c>
      <c r="K11" s="661">
        <f t="shared" si="3"/>
        <v>1102.8743775</v>
      </c>
      <c r="L11" s="661">
        <v>560.19015999999999</v>
      </c>
      <c r="M11" s="661">
        <v>297.6010225</v>
      </c>
      <c r="N11" s="662">
        <v>245.08319499999999</v>
      </c>
      <c r="O11" s="548">
        <v>205</v>
      </c>
      <c r="P11" s="548">
        <v>301</v>
      </c>
      <c r="Q11" s="548" t="s">
        <v>350</v>
      </c>
      <c r="R11" s="64">
        <v>388</v>
      </c>
    </row>
    <row r="12" spans="1:18" ht="15" customHeight="1">
      <c r="A12" s="663">
        <v>6</v>
      </c>
      <c r="B12" s="660" t="s">
        <v>600</v>
      </c>
      <c r="C12" s="664">
        <v>142</v>
      </c>
      <c r="D12" s="659">
        <f t="shared" si="1"/>
        <v>1579.7153854999999</v>
      </c>
      <c r="E12" s="659">
        <f t="shared" si="2"/>
        <v>1202.2157</v>
      </c>
      <c r="F12" s="661">
        <v>789.73559999999998</v>
      </c>
      <c r="G12" s="661">
        <v>343.83479999999997</v>
      </c>
      <c r="H12" s="661">
        <v>64.841300000000004</v>
      </c>
      <c r="I12" s="661">
        <v>0</v>
      </c>
      <c r="J12" s="661">
        <v>3.8039999999999998</v>
      </c>
      <c r="K12" s="661">
        <f t="shared" si="3"/>
        <v>377.4996855</v>
      </c>
      <c r="L12" s="661">
        <v>191.74587199999999</v>
      </c>
      <c r="M12" s="661">
        <v>101.86499449999999</v>
      </c>
      <c r="N12" s="662">
        <v>83.888818999999998</v>
      </c>
      <c r="O12" s="548">
        <v>205</v>
      </c>
      <c r="P12" s="548">
        <v>301</v>
      </c>
      <c r="Q12" s="548" t="s">
        <v>350</v>
      </c>
      <c r="R12" s="64">
        <v>144</v>
      </c>
    </row>
    <row r="13" spans="1:18" ht="15" customHeight="1">
      <c r="A13" s="663">
        <v>7</v>
      </c>
      <c r="B13" s="660" t="s">
        <v>601</v>
      </c>
      <c r="C13" s="664">
        <v>148</v>
      </c>
      <c r="D13" s="659">
        <f t="shared" si="1"/>
        <v>1465.1673585000001</v>
      </c>
      <c r="E13" s="659">
        <f t="shared" si="2"/>
        <v>1114.5579</v>
      </c>
      <c r="F13" s="661">
        <v>708.82920000000001</v>
      </c>
      <c r="G13" s="661">
        <v>348.09960000000001</v>
      </c>
      <c r="H13" s="661">
        <v>56.117100000000001</v>
      </c>
      <c r="I13" s="661">
        <v>0</v>
      </c>
      <c r="J13" s="661">
        <v>1.512</v>
      </c>
      <c r="K13" s="661">
        <f t="shared" si="3"/>
        <v>350.60945850000002</v>
      </c>
      <c r="L13" s="661">
        <v>178.087344</v>
      </c>
      <c r="M13" s="661">
        <v>94.608901500000002</v>
      </c>
      <c r="N13" s="662">
        <v>77.913212999999999</v>
      </c>
      <c r="O13" s="548">
        <v>205</v>
      </c>
      <c r="P13" s="548">
        <v>301</v>
      </c>
      <c r="Q13" s="548" t="s">
        <v>350</v>
      </c>
      <c r="R13" s="64">
        <v>139</v>
      </c>
    </row>
    <row r="14" spans="1:18" ht="15" customHeight="1">
      <c r="A14" s="663">
        <v>8</v>
      </c>
      <c r="B14" s="660" t="s">
        <v>602</v>
      </c>
      <c r="C14" s="664">
        <v>75</v>
      </c>
      <c r="D14" s="659">
        <f t="shared" si="1"/>
        <v>712.65952249999998</v>
      </c>
      <c r="E14" s="659">
        <f t="shared" si="2"/>
        <v>542.12750000000005</v>
      </c>
      <c r="F14" s="661">
        <v>343.6644</v>
      </c>
      <c r="G14" s="661">
        <v>171.59039999999999</v>
      </c>
      <c r="H14" s="661">
        <v>26.116700000000002</v>
      </c>
      <c r="I14" s="661">
        <v>0</v>
      </c>
      <c r="J14" s="661">
        <v>0.75600000000000001</v>
      </c>
      <c r="K14" s="661">
        <f t="shared" si="3"/>
        <v>170.53202250000001</v>
      </c>
      <c r="L14" s="661">
        <v>86.619439999999997</v>
      </c>
      <c r="M14" s="661">
        <v>46.016577499999997</v>
      </c>
      <c r="N14" s="662">
        <v>37.896005000000002</v>
      </c>
      <c r="O14" s="548">
        <v>205</v>
      </c>
      <c r="P14" s="548">
        <v>301</v>
      </c>
      <c r="Q14" s="548" t="s">
        <v>350</v>
      </c>
      <c r="R14" s="64">
        <v>62</v>
      </c>
    </row>
    <row r="15" spans="1:18" ht="15" customHeight="1">
      <c r="A15" s="663">
        <v>9</v>
      </c>
      <c r="B15" s="660" t="s">
        <v>603</v>
      </c>
      <c r="C15" s="664">
        <v>109</v>
      </c>
      <c r="D15" s="659">
        <f t="shared" si="1"/>
        <v>993.54754100000002</v>
      </c>
      <c r="E15" s="659">
        <f t="shared" si="2"/>
        <v>755.91740000000004</v>
      </c>
      <c r="F15" s="661">
        <v>471.06959999999998</v>
      </c>
      <c r="G15" s="661">
        <v>248.13</v>
      </c>
      <c r="H15" s="661">
        <v>35.181800000000003</v>
      </c>
      <c r="I15" s="661">
        <v>0</v>
      </c>
      <c r="J15" s="661">
        <v>1.536</v>
      </c>
      <c r="K15" s="661">
        <f t="shared" si="3"/>
        <v>237.63014100000001</v>
      </c>
      <c r="L15" s="661">
        <v>120.701024</v>
      </c>
      <c r="M15" s="661">
        <v>64.122418999999994</v>
      </c>
      <c r="N15" s="662">
        <v>52.806697999999997</v>
      </c>
      <c r="O15" s="548">
        <v>205</v>
      </c>
      <c r="P15" s="548">
        <v>301</v>
      </c>
      <c r="Q15" s="548" t="s">
        <v>350</v>
      </c>
      <c r="R15" s="64">
        <v>90</v>
      </c>
    </row>
    <row r="16" spans="1:18" ht="15" customHeight="1">
      <c r="A16" s="663">
        <v>10</v>
      </c>
      <c r="B16" s="660" t="s">
        <v>604</v>
      </c>
      <c r="C16" s="664">
        <v>100</v>
      </c>
      <c r="D16" s="659">
        <f t="shared" si="1"/>
        <v>854.16942749999998</v>
      </c>
      <c r="E16" s="659">
        <f t="shared" si="2"/>
        <v>649.55849999999998</v>
      </c>
      <c r="F16" s="661">
        <v>383.03640000000001</v>
      </c>
      <c r="G16" s="661">
        <v>234.60239999999999</v>
      </c>
      <c r="H16" s="661">
        <v>31.919699999999999</v>
      </c>
      <c r="I16" s="661">
        <v>0</v>
      </c>
      <c r="J16" s="661">
        <v>0</v>
      </c>
      <c r="K16" s="661">
        <f t="shared" si="3"/>
        <v>204.6109275</v>
      </c>
      <c r="L16" s="661">
        <v>103.92936</v>
      </c>
      <c r="M16" s="661">
        <v>55.212472499999997</v>
      </c>
      <c r="N16" s="662">
        <v>45.469095000000003</v>
      </c>
      <c r="O16" s="548">
        <v>205</v>
      </c>
      <c r="P16" s="548">
        <v>301</v>
      </c>
      <c r="Q16" s="548" t="s">
        <v>350</v>
      </c>
      <c r="R16" s="64">
        <v>103</v>
      </c>
    </row>
    <row r="17" spans="1:18" ht="15" customHeight="1">
      <c r="A17" s="663">
        <v>11</v>
      </c>
      <c r="B17" s="660" t="s">
        <v>605</v>
      </c>
      <c r="C17" s="664">
        <v>81</v>
      </c>
      <c r="D17" s="659">
        <f t="shared" si="1"/>
        <v>721.04658600000005</v>
      </c>
      <c r="E17" s="659">
        <f t="shared" si="2"/>
        <v>548.32439999999997</v>
      </c>
      <c r="F17" s="661">
        <v>405.11160000000001</v>
      </c>
      <c r="G17" s="661">
        <v>143.21279999999999</v>
      </c>
      <c r="H17" s="661">
        <v>0</v>
      </c>
      <c r="I17" s="661">
        <v>0</v>
      </c>
      <c r="J17" s="661">
        <v>0</v>
      </c>
      <c r="K17" s="661">
        <f t="shared" si="3"/>
        <v>172.72218599999999</v>
      </c>
      <c r="L17" s="661">
        <v>87.731904</v>
      </c>
      <c r="M17" s="661">
        <v>46.607574</v>
      </c>
      <c r="N17" s="662">
        <v>38.382708000000001</v>
      </c>
      <c r="O17" s="548">
        <v>205</v>
      </c>
      <c r="P17" s="548">
        <v>301</v>
      </c>
      <c r="Q17" s="548" t="s">
        <v>350</v>
      </c>
      <c r="R17" s="64">
        <v>81</v>
      </c>
    </row>
    <row r="18" spans="1:18" ht="15" customHeight="1">
      <c r="A18" s="663">
        <v>12</v>
      </c>
      <c r="B18" s="660" t="s">
        <v>606</v>
      </c>
      <c r="C18" s="664">
        <v>161</v>
      </c>
      <c r="D18" s="659">
        <f t="shared" si="1"/>
        <v>1420.741254</v>
      </c>
      <c r="E18" s="659">
        <f t="shared" si="2"/>
        <v>1080.4115999999999</v>
      </c>
      <c r="F18" s="661">
        <v>791.30640000000005</v>
      </c>
      <c r="G18" s="661">
        <v>289.10520000000002</v>
      </c>
      <c r="H18" s="661">
        <v>0</v>
      </c>
      <c r="I18" s="661">
        <v>0</v>
      </c>
      <c r="J18" s="661">
        <v>0</v>
      </c>
      <c r="K18" s="661">
        <f t="shared" si="3"/>
        <v>340.329654</v>
      </c>
      <c r="L18" s="661">
        <v>172.86585600000001</v>
      </c>
      <c r="M18" s="661">
        <v>91.834986000000001</v>
      </c>
      <c r="N18" s="662">
        <v>75.628811999999996</v>
      </c>
      <c r="O18" s="548">
        <v>205</v>
      </c>
      <c r="P18" s="548">
        <v>301</v>
      </c>
      <c r="Q18" s="548" t="s">
        <v>350</v>
      </c>
      <c r="R18" s="64">
        <v>146</v>
      </c>
    </row>
    <row r="19" spans="1:18" ht="15" customHeight="1">
      <c r="A19" s="663">
        <v>13</v>
      </c>
      <c r="B19" s="660" t="s">
        <v>607</v>
      </c>
      <c r="C19" s="664">
        <v>103</v>
      </c>
      <c r="D19" s="659">
        <f t="shared" si="1"/>
        <v>942.75243</v>
      </c>
      <c r="E19" s="659">
        <f t="shared" si="2"/>
        <v>716.92200000000003</v>
      </c>
      <c r="F19" s="661">
        <v>534.06719999999996</v>
      </c>
      <c r="G19" s="661">
        <v>182.85480000000001</v>
      </c>
      <c r="H19" s="661">
        <v>0</v>
      </c>
      <c r="I19" s="661">
        <v>0</v>
      </c>
      <c r="J19" s="661">
        <v>0</v>
      </c>
      <c r="K19" s="661">
        <f t="shared" si="3"/>
        <v>225.83043000000001</v>
      </c>
      <c r="L19" s="661">
        <v>114.70752</v>
      </c>
      <c r="M19" s="661">
        <v>60.938369999999999</v>
      </c>
      <c r="N19" s="662">
        <v>50.184539999999998</v>
      </c>
      <c r="O19" s="548">
        <v>205</v>
      </c>
      <c r="P19" s="548">
        <v>301</v>
      </c>
      <c r="Q19" s="548" t="s">
        <v>350</v>
      </c>
      <c r="R19" s="64">
        <v>93</v>
      </c>
    </row>
    <row r="20" spans="1:18" ht="15" customHeight="1">
      <c r="A20" s="663">
        <v>14</v>
      </c>
      <c r="B20" s="660" t="s">
        <v>608</v>
      </c>
      <c r="C20" s="664">
        <v>96</v>
      </c>
      <c r="D20" s="659">
        <f t="shared" si="1"/>
        <v>865.073802</v>
      </c>
      <c r="E20" s="659">
        <f t="shared" si="2"/>
        <v>657.85080000000005</v>
      </c>
      <c r="F20" s="661">
        <v>488.13</v>
      </c>
      <c r="G20" s="661">
        <v>169.7208</v>
      </c>
      <c r="H20" s="661">
        <v>0</v>
      </c>
      <c r="I20" s="661">
        <v>0</v>
      </c>
      <c r="J20" s="661">
        <v>0</v>
      </c>
      <c r="K20" s="661">
        <f t="shared" si="3"/>
        <v>207.22300200000001</v>
      </c>
      <c r="L20" s="661">
        <v>105.256128</v>
      </c>
      <c r="M20" s="661">
        <v>55.917318000000002</v>
      </c>
      <c r="N20" s="662">
        <v>46.049556000000003</v>
      </c>
      <c r="O20" s="548">
        <v>205</v>
      </c>
      <c r="P20" s="548">
        <v>301</v>
      </c>
      <c r="Q20" s="548" t="s">
        <v>350</v>
      </c>
      <c r="R20" s="64">
        <v>93</v>
      </c>
    </row>
    <row r="21" spans="1:18" ht="15" customHeight="1">
      <c r="A21" s="663">
        <v>15</v>
      </c>
      <c r="B21" s="660" t="s">
        <v>609</v>
      </c>
      <c r="C21" s="664">
        <v>128</v>
      </c>
      <c r="D21" s="659">
        <f t="shared" si="1"/>
        <v>1194.555468</v>
      </c>
      <c r="E21" s="659">
        <f t="shared" si="2"/>
        <v>908.40719999999999</v>
      </c>
      <c r="F21" s="661">
        <v>682.01279999999997</v>
      </c>
      <c r="G21" s="661">
        <v>226.39439999999999</v>
      </c>
      <c r="H21" s="661">
        <v>0</v>
      </c>
      <c r="I21" s="661">
        <v>0</v>
      </c>
      <c r="J21" s="661">
        <v>0</v>
      </c>
      <c r="K21" s="661">
        <f t="shared" si="3"/>
        <v>286.14826799999997</v>
      </c>
      <c r="L21" s="661">
        <v>145.34515200000001</v>
      </c>
      <c r="M21" s="661">
        <v>77.214612000000002</v>
      </c>
      <c r="N21" s="662">
        <v>63.588504</v>
      </c>
      <c r="O21" s="548">
        <v>205</v>
      </c>
      <c r="P21" s="548">
        <v>301</v>
      </c>
      <c r="Q21" s="548" t="s">
        <v>350</v>
      </c>
      <c r="R21" s="64">
        <v>121</v>
      </c>
    </row>
    <row r="22" spans="1:18" ht="15" customHeight="1">
      <c r="A22" s="663">
        <v>16</v>
      </c>
      <c r="B22" s="660" t="s">
        <v>610</v>
      </c>
      <c r="C22" s="664">
        <v>157</v>
      </c>
      <c r="D22" s="659">
        <f t="shared" si="1"/>
        <v>1452.02037</v>
      </c>
      <c r="E22" s="659">
        <f t="shared" si="2"/>
        <v>1104.1980000000001</v>
      </c>
      <c r="F22" s="661">
        <v>824.12159999999994</v>
      </c>
      <c r="G22" s="661">
        <v>280.07639999999998</v>
      </c>
      <c r="H22" s="661">
        <v>0</v>
      </c>
      <c r="I22" s="661">
        <v>0</v>
      </c>
      <c r="J22" s="661">
        <v>0</v>
      </c>
      <c r="K22" s="661">
        <f t="shared" si="3"/>
        <v>347.82236999999998</v>
      </c>
      <c r="L22" s="661">
        <v>176.67168000000001</v>
      </c>
      <c r="M22" s="661">
        <v>93.856830000000002</v>
      </c>
      <c r="N22" s="662">
        <v>77.293859999999995</v>
      </c>
      <c r="O22" s="548">
        <v>205</v>
      </c>
      <c r="P22" s="548">
        <v>301</v>
      </c>
      <c r="Q22" s="548" t="s">
        <v>350</v>
      </c>
      <c r="R22" s="64">
        <v>164</v>
      </c>
    </row>
    <row r="23" spans="1:18" ht="15" customHeight="1">
      <c r="A23" s="663">
        <v>17</v>
      </c>
      <c r="B23" s="660" t="s">
        <v>611</v>
      </c>
      <c r="C23" s="664">
        <v>33</v>
      </c>
      <c r="D23" s="659">
        <f t="shared" si="1"/>
        <v>324.91177800000003</v>
      </c>
      <c r="E23" s="659">
        <f t="shared" si="2"/>
        <v>247.0812</v>
      </c>
      <c r="F23" s="661">
        <v>188.202</v>
      </c>
      <c r="G23" s="661">
        <v>58.879199999999997</v>
      </c>
      <c r="H23" s="661">
        <v>0</v>
      </c>
      <c r="I23" s="661">
        <v>0</v>
      </c>
      <c r="J23" s="661">
        <v>0</v>
      </c>
      <c r="K23" s="661">
        <f t="shared" si="3"/>
        <v>77.830578000000003</v>
      </c>
      <c r="L23" s="661">
        <v>39.532992</v>
      </c>
      <c r="M23" s="661">
        <v>21.001902000000001</v>
      </c>
      <c r="N23" s="662">
        <v>17.295684000000001</v>
      </c>
      <c r="O23" s="548">
        <v>205</v>
      </c>
      <c r="P23" s="548">
        <v>301</v>
      </c>
      <c r="Q23" s="548" t="s">
        <v>350</v>
      </c>
      <c r="R23" s="64">
        <v>37</v>
      </c>
    </row>
    <row r="24" spans="1:18" ht="15" customHeight="1">
      <c r="A24" s="663">
        <v>18</v>
      </c>
      <c r="B24" s="660" t="s">
        <v>612</v>
      </c>
      <c r="C24" s="664">
        <v>46</v>
      </c>
      <c r="D24" s="659">
        <f t="shared" si="1"/>
        <v>418.318332</v>
      </c>
      <c r="E24" s="659">
        <f t="shared" si="2"/>
        <v>318.11279999999999</v>
      </c>
      <c r="F24" s="661">
        <v>237.00479999999999</v>
      </c>
      <c r="G24" s="661">
        <v>81.108000000000004</v>
      </c>
      <c r="H24" s="661">
        <v>0</v>
      </c>
      <c r="I24" s="661">
        <v>0</v>
      </c>
      <c r="J24" s="661">
        <v>0</v>
      </c>
      <c r="K24" s="661">
        <f t="shared" si="3"/>
        <v>100.20553200000001</v>
      </c>
      <c r="L24" s="661">
        <v>50.898048000000003</v>
      </c>
      <c r="M24" s="661">
        <v>27.039587999999998</v>
      </c>
      <c r="N24" s="662">
        <v>22.267896</v>
      </c>
      <c r="O24" s="548">
        <v>205</v>
      </c>
      <c r="P24" s="548">
        <v>301</v>
      </c>
      <c r="Q24" s="548" t="s">
        <v>350</v>
      </c>
      <c r="R24" s="64">
        <v>49</v>
      </c>
    </row>
    <row r="25" spans="1:18" ht="15" customHeight="1">
      <c r="A25" s="663">
        <v>19</v>
      </c>
      <c r="B25" s="660" t="s">
        <v>613</v>
      </c>
      <c r="C25" s="664">
        <v>37</v>
      </c>
      <c r="D25" s="659">
        <f t="shared" si="1"/>
        <v>310.74133799999998</v>
      </c>
      <c r="E25" s="659">
        <f t="shared" si="2"/>
        <v>236.30520000000001</v>
      </c>
      <c r="F25" s="661">
        <v>170.85120000000001</v>
      </c>
      <c r="G25" s="661">
        <v>65.453999999999994</v>
      </c>
      <c r="H25" s="661">
        <v>0</v>
      </c>
      <c r="I25" s="661">
        <v>0</v>
      </c>
      <c r="J25" s="661">
        <v>0</v>
      </c>
      <c r="K25" s="661">
        <f t="shared" si="3"/>
        <v>74.436138</v>
      </c>
      <c r="L25" s="661">
        <v>37.808832000000002</v>
      </c>
      <c r="M25" s="661">
        <v>20.085941999999999</v>
      </c>
      <c r="N25" s="662">
        <v>16.541364000000002</v>
      </c>
      <c r="O25" s="548">
        <v>205</v>
      </c>
      <c r="P25" s="548">
        <v>301</v>
      </c>
      <c r="Q25" s="548" t="s">
        <v>350</v>
      </c>
      <c r="R25" s="64">
        <v>36</v>
      </c>
    </row>
    <row r="26" spans="1:18" ht="15" customHeight="1">
      <c r="A26" s="663">
        <v>20</v>
      </c>
      <c r="B26" s="660" t="s">
        <v>614</v>
      </c>
      <c r="C26" s="664">
        <v>14</v>
      </c>
      <c r="D26" s="659">
        <f t="shared" si="1"/>
        <v>125.346852</v>
      </c>
      <c r="E26" s="659">
        <f t="shared" si="2"/>
        <v>95.320800000000006</v>
      </c>
      <c r="F26" s="661">
        <v>70.278000000000006</v>
      </c>
      <c r="G26" s="661">
        <v>25.0428</v>
      </c>
      <c r="H26" s="661">
        <v>0</v>
      </c>
      <c r="I26" s="661">
        <v>0</v>
      </c>
      <c r="J26" s="661">
        <v>0</v>
      </c>
      <c r="K26" s="661">
        <f t="shared" si="3"/>
        <v>30.026052</v>
      </c>
      <c r="L26" s="661">
        <v>15.251328000000001</v>
      </c>
      <c r="M26" s="661">
        <v>8.1022680000000005</v>
      </c>
      <c r="N26" s="662">
        <v>6.6724560000000004</v>
      </c>
      <c r="O26" s="548">
        <v>205</v>
      </c>
      <c r="P26" s="548">
        <v>301</v>
      </c>
      <c r="Q26" s="548" t="s">
        <v>350</v>
      </c>
      <c r="R26" s="64">
        <v>13</v>
      </c>
    </row>
    <row r="27" spans="1:18" ht="15" customHeight="1">
      <c r="A27" s="663">
        <v>21</v>
      </c>
      <c r="B27" s="660" t="s">
        <v>615</v>
      </c>
      <c r="C27" s="664">
        <v>176</v>
      </c>
      <c r="D27" s="659">
        <f t="shared" si="1"/>
        <v>1472.7363539999999</v>
      </c>
      <c r="E27" s="659">
        <f t="shared" si="2"/>
        <v>1119.9516000000001</v>
      </c>
      <c r="F27" s="661">
        <v>785.78399999999999</v>
      </c>
      <c r="G27" s="661">
        <v>334.16759999999999</v>
      </c>
      <c r="H27" s="661">
        <v>0</v>
      </c>
      <c r="I27" s="661">
        <v>0</v>
      </c>
      <c r="J27" s="661">
        <v>0</v>
      </c>
      <c r="K27" s="661">
        <f t="shared" si="3"/>
        <v>352.78475400000002</v>
      </c>
      <c r="L27" s="661">
        <v>179.19225599999999</v>
      </c>
      <c r="M27" s="661">
        <v>95.195886000000002</v>
      </c>
      <c r="N27" s="662">
        <v>78.396612000000005</v>
      </c>
      <c r="O27" s="548">
        <v>205</v>
      </c>
      <c r="P27" s="548">
        <v>301</v>
      </c>
      <c r="Q27" s="548" t="s">
        <v>350</v>
      </c>
      <c r="R27" s="64">
        <v>113</v>
      </c>
    </row>
    <row r="28" spans="1:18" ht="15" customHeight="1">
      <c r="A28" s="663">
        <v>22</v>
      </c>
      <c r="B28" s="660" t="s">
        <v>616</v>
      </c>
      <c r="C28" s="664">
        <v>101</v>
      </c>
      <c r="D28" s="659">
        <f t="shared" si="1"/>
        <v>863.91239399999995</v>
      </c>
      <c r="E28" s="659">
        <f t="shared" si="2"/>
        <v>656.96759999999995</v>
      </c>
      <c r="F28" s="661">
        <v>465.66120000000001</v>
      </c>
      <c r="G28" s="661">
        <v>191.3064</v>
      </c>
      <c r="H28" s="661">
        <v>0</v>
      </c>
      <c r="I28" s="661">
        <v>0</v>
      </c>
      <c r="J28" s="661">
        <v>0</v>
      </c>
      <c r="K28" s="661">
        <f t="shared" si="3"/>
        <v>206.944794</v>
      </c>
      <c r="L28" s="661">
        <v>105.114816</v>
      </c>
      <c r="M28" s="661">
        <v>55.842246000000003</v>
      </c>
      <c r="N28" s="662">
        <v>45.987732000000001</v>
      </c>
      <c r="O28" s="548">
        <v>205</v>
      </c>
      <c r="P28" s="548">
        <v>301</v>
      </c>
      <c r="Q28" s="548" t="s">
        <v>350</v>
      </c>
      <c r="R28" s="64">
        <v>103</v>
      </c>
    </row>
    <row r="29" spans="1:18" ht="15" customHeight="1">
      <c r="A29" s="663">
        <v>23</v>
      </c>
      <c r="B29" s="660" t="s">
        <v>617</v>
      </c>
      <c r="C29" s="664">
        <v>159</v>
      </c>
      <c r="D29" s="659">
        <f t="shared" si="1"/>
        <v>1268.527374</v>
      </c>
      <c r="E29" s="659">
        <f t="shared" si="2"/>
        <v>964.65959999999995</v>
      </c>
      <c r="F29" s="661">
        <v>666.18359999999996</v>
      </c>
      <c r="G29" s="661">
        <v>298.476</v>
      </c>
      <c r="H29" s="661">
        <v>0</v>
      </c>
      <c r="I29" s="661">
        <v>0</v>
      </c>
      <c r="J29" s="661">
        <v>0</v>
      </c>
      <c r="K29" s="661">
        <f t="shared" si="3"/>
        <v>303.867774</v>
      </c>
      <c r="L29" s="661">
        <v>154.34553600000001</v>
      </c>
      <c r="M29" s="661">
        <v>81.996065999999999</v>
      </c>
      <c r="N29" s="662">
        <v>67.526172000000003</v>
      </c>
      <c r="O29" s="548">
        <v>205</v>
      </c>
      <c r="P29" s="548">
        <v>301</v>
      </c>
      <c r="Q29" s="548" t="s">
        <v>350</v>
      </c>
      <c r="R29" s="64">
        <v>153</v>
      </c>
    </row>
    <row r="30" spans="1:18" ht="15" customHeight="1">
      <c r="A30" s="663">
        <v>24</v>
      </c>
      <c r="B30" s="660" t="s">
        <v>618</v>
      </c>
      <c r="C30" s="664">
        <v>25</v>
      </c>
      <c r="D30" s="659">
        <f t="shared" si="1"/>
        <v>209.962368</v>
      </c>
      <c r="E30" s="659">
        <f t="shared" si="2"/>
        <v>159.66720000000001</v>
      </c>
      <c r="F30" s="661">
        <v>108.4584</v>
      </c>
      <c r="G30" s="661">
        <v>51.208799999999997</v>
      </c>
      <c r="H30" s="661">
        <v>0</v>
      </c>
      <c r="I30" s="661">
        <v>0</v>
      </c>
      <c r="J30" s="661">
        <v>0</v>
      </c>
      <c r="K30" s="661">
        <f t="shared" si="3"/>
        <v>50.295167999999997</v>
      </c>
      <c r="L30" s="661">
        <v>25.546752000000001</v>
      </c>
      <c r="M30" s="661">
        <v>13.571712</v>
      </c>
      <c r="N30" s="662">
        <v>11.176704000000001</v>
      </c>
      <c r="O30" s="548">
        <v>205</v>
      </c>
      <c r="P30" s="548">
        <v>301</v>
      </c>
      <c r="Q30" s="548" t="s">
        <v>350</v>
      </c>
      <c r="R30" s="64">
        <v>25</v>
      </c>
    </row>
    <row r="31" spans="1:18" ht="15" customHeight="1">
      <c r="A31" s="663">
        <v>25</v>
      </c>
      <c r="B31" s="660" t="s">
        <v>619</v>
      </c>
      <c r="C31" s="664">
        <v>56</v>
      </c>
      <c r="D31" s="659">
        <f t="shared" si="1"/>
        <v>444.41056200000003</v>
      </c>
      <c r="E31" s="659">
        <f t="shared" si="2"/>
        <v>337.95479999999998</v>
      </c>
      <c r="F31" s="661">
        <v>224.53919999999999</v>
      </c>
      <c r="G31" s="661">
        <v>113.4156</v>
      </c>
      <c r="H31" s="661">
        <v>0</v>
      </c>
      <c r="I31" s="661">
        <v>0</v>
      </c>
      <c r="J31" s="661">
        <v>0</v>
      </c>
      <c r="K31" s="661">
        <f t="shared" si="3"/>
        <v>106.45576199999999</v>
      </c>
      <c r="L31" s="661">
        <v>54.072768000000003</v>
      </c>
      <c r="M31" s="661">
        <v>28.726158000000002</v>
      </c>
      <c r="N31" s="662">
        <v>23.656835999999998</v>
      </c>
      <c r="O31" s="548">
        <v>205</v>
      </c>
      <c r="P31" s="548">
        <v>301</v>
      </c>
      <c r="Q31" s="548" t="s">
        <v>350</v>
      </c>
      <c r="R31" s="64">
        <v>54</v>
      </c>
    </row>
    <row r="32" spans="1:18" ht="15" customHeight="1">
      <c r="A32" s="663">
        <v>26</v>
      </c>
      <c r="B32" s="660" t="s">
        <v>620</v>
      </c>
      <c r="C32" s="664">
        <v>81</v>
      </c>
      <c r="D32" s="659">
        <f t="shared" si="1"/>
        <v>730.89961800000003</v>
      </c>
      <c r="E32" s="659">
        <f t="shared" si="2"/>
        <v>555.81719999999996</v>
      </c>
      <c r="F32" s="661">
        <v>388.58879999999999</v>
      </c>
      <c r="G32" s="661">
        <v>167.22839999999999</v>
      </c>
      <c r="H32" s="661">
        <v>0</v>
      </c>
      <c r="I32" s="661">
        <v>0</v>
      </c>
      <c r="J32" s="661">
        <v>0</v>
      </c>
      <c r="K32" s="661">
        <f t="shared" si="3"/>
        <v>175.08241799999999</v>
      </c>
      <c r="L32" s="661">
        <v>88.930751999999998</v>
      </c>
      <c r="M32" s="661">
        <v>47.244461999999999</v>
      </c>
      <c r="N32" s="662">
        <v>38.907204</v>
      </c>
      <c r="O32" s="548">
        <v>205</v>
      </c>
      <c r="P32" s="548">
        <v>301</v>
      </c>
      <c r="Q32" s="548" t="s">
        <v>350</v>
      </c>
      <c r="R32" s="64">
        <v>89</v>
      </c>
    </row>
    <row r="33" spans="1:18" ht="15" customHeight="1">
      <c r="A33" s="663">
        <v>28</v>
      </c>
      <c r="B33" s="660" t="s">
        <v>621</v>
      </c>
      <c r="C33" s="664">
        <v>81</v>
      </c>
      <c r="D33" s="659">
        <f t="shared" si="1"/>
        <v>729.76030200000002</v>
      </c>
      <c r="E33" s="659">
        <f t="shared" si="2"/>
        <v>554.95079999999996</v>
      </c>
      <c r="F33" s="661">
        <v>399.35039999999998</v>
      </c>
      <c r="G33" s="661">
        <v>155.60040000000001</v>
      </c>
      <c r="H33" s="661">
        <v>0</v>
      </c>
      <c r="I33" s="661">
        <v>0</v>
      </c>
      <c r="J33" s="661">
        <v>0</v>
      </c>
      <c r="K33" s="661">
        <f t="shared" si="3"/>
        <v>174.80950200000001</v>
      </c>
      <c r="L33" s="661">
        <v>88.792128000000005</v>
      </c>
      <c r="M33" s="661">
        <v>47.170817999999997</v>
      </c>
      <c r="N33" s="662">
        <v>38.846556</v>
      </c>
      <c r="O33" s="548">
        <v>205</v>
      </c>
      <c r="P33" s="548">
        <v>301</v>
      </c>
      <c r="Q33" s="548" t="s">
        <v>350</v>
      </c>
      <c r="R33" s="64">
        <v>64</v>
      </c>
    </row>
    <row r="34" spans="1:18" ht="15" customHeight="1">
      <c r="A34" s="663">
        <v>29</v>
      </c>
      <c r="B34" s="660" t="s">
        <v>622</v>
      </c>
      <c r="C34" s="664">
        <v>124</v>
      </c>
      <c r="D34" s="659">
        <f t="shared" si="1"/>
        <v>1042.6840139999999</v>
      </c>
      <c r="E34" s="659">
        <f t="shared" si="2"/>
        <v>792.91560000000004</v>
      </c>
      <c r="F34" s="661">
        <v>558.53039999999999</v>
      </c>
      <c r="G34" s="661">
        <v>234.3852</v>
      </c>
      <c r="H34" s="661">
        <v>0</v>
      </c>
      <c r="I34" s="661">
        <v>0</v>
      </c>
      <c r="J34" s="661">
        <v>0</v>
      </c>
      <c r="K34" s="661">
        <f t="shared" si="3"/>
        <v>249.76841400000001</v>
      </c>
      <c r="L34" s="661">
        <v>126.866496</v>
      </c>
      <c r="M34" s="661">
        <v>67.397825999999995</v>
      </c>
      <c r="N34" s="662">
        <v>55.504092</v>
      </c>
      <c r="O34" s="548">
        <v>205</v>
      </c>
      <c r="P34" s="548">
        <v>301</v>
      </c>
      <c r="Q34" s="548" t="s">
        <v>350</v>
      </c>
      <c r="R34" s="64">
        <v>83</v>
      </c>
    </row>
    <row r="35" spans="1:18" ht="15" customHeight="1">
      <c r="A35" s="663">
        <v>30</v>
      </c>
      <c r="B35" s="660" t="s">
        <v>623</v>
      </c>
      <c r="C35" s="664">
        <v>44</v>
      </c>
      <c r="D35" s="659">
        <f t="shared" si="1"/>
        <v>356.28241800000001</v>
      </c>
      <c r="E35" s="659">
        <f t="shared" si="2"/>
        <v>270.93720000000002</v>
      </c>
      <c r="F35" s="661">
        <v>182.256</v>
      </c>
      <c r="G35" s="661">
        <v>88.681200000000004</v>
      </c>
      <c r="H35" s="661">
        <v>0</v>
      </c>
      <c r="I35" s="661">
        <v>0</v>
      </c>
      <c r="J35" s="661">
        <v>0</v>
      </c>
      <c r="K35" s="661">
        <f t="shared" si="3"/>
        <v>85.345218000000003</v>
      </c>
      <c r="L35" s="661">
        <v>43.349952000000002</v>
      </c>
      <c r="M35" s="661">
        <v>23.029661999999998</v>
      </c>
      <c r="N35" s="662">
        <v>18.965603999999999</v>
      </c>
      <c r="O35" s="548">
        <v>205</v>
      </c>
      <c r="P35" s="548">
        <v>301</v>
      </c>
      <c r="Q35" s="548" t="s">
        <v>350</v>
      </c>
      <c r="R35" s="64">
        <v>126</v>
      </c>
    </row>
    <row r="36" spans="1:18" ht="15" customHeight="1">
      <c r="A36" s="663">
        <v>31</v>
      </c>
      <c r="B36" s="660" t="s">
        <v>624</v>
      </c>
      <c r="C36" s="664">
        <v>78</v>
      </c>
      <c r="D36" s="659">
        <f t="shared" si="1"/>
        <v>655.92883800000004</v>
      </c>
      <c r="E36" s="659">
        <f t="shared" si="2"/>
        <v>498.80520000000001</v>
      </c>
      <c r="F36" s="661">
        <v>339.91079999999999</v>
      </c>
      <c r="G36" s="661">
        <v>158.89439999999999</v>
      </c>
      <c r="H36" s="661">
        <v>0</v>
      </c>
      <c r="I36" s="661">
        <v>0</v>
      </c>
      <c r="J36" s="661">
        <v>0</v>
      </c>
      <c r="K36" s="661">
        <f t="shared" si="3"/>
        <v>157.123638</v>
      </c>
      <c r="L36" s="661">
        <v>79.808831999999995</v>
      </c>
      <c r="M36" s="661">
        <v>42.398442000000003</v>
      </c>
      <c r="N36" s="662">
        <v>34.916364000000002</v>
      </c>
      <c r="O36" s="548">
        <v>205</v>
      </c>
      <c r="P36" s="548">
        <v>301</v>
      </c>
      <c r="Q36" s="548" t="s">
        <v>350</v>
      </c>
      <c r="R36" s="64">
        <v>41</v>
      </c>
    </row>
    <row r="37" spans="1:18" ht="15" customHeight="1">
      <c r="A37" s="663">
        <v>32</v>
      </c>
      <c r="B37" s="660" t="s">
        <v>625</v>
      </c>
      <c r="C37" s="664">
        <v>51</v>
      </c>
      <c r="D37" s="659">
        <f t="shared" si="1"/>
        <v>483.66331200000002</v>
      </c>
      <c r="E37" s="659">
        <f t="shared" si="2"/>
        <v>367.8048</v>
      </c>
      <c r="F37" s="661">
        <v>268.41000000000003</v>
      </c>
      <c r="G37" s="661">
        <v>99.394800000000004</v>
      </c>
      <c r="H37" s="661">
        <v>0</v>
      </c>
      <c r="I37" s="661">
        <v>0</v>
      </c>
      <c r="J37" s="661">
        <v>0</v>
      </c>
      <c r="K37" s="661">
        <f t="shared" si="3"/>
        <v>115.858512</v>
      </c>
      <c r="L37" s="661">
        <v>58.848768</v>
      </c>
      <c r="M37" s="661">
        <v>31.263407999999998</v>
      </c>
      <c r="N37" s="662">
        <v>25.746335999999999</v>
      </c>
      <c r="O37" s="548">
        <v>205</v>
      </c>
      <c r="P37" s="548">
        <v>301</v>
      </c>
      <c r="Q37" s="548" t="s">
        <v>350</v>
      </c>
      <c r="R37" s="64">
        <v>88</v>
      </c>
    </row>
    <row r="38" spans="1:18" ht="15" customHeight="1">
      <c r="A38" s="663">
        <v>33</v>
      </c>
      <c r="B38" s="660" t="s">
        <v>626</v>
      </c>
      <c r="C38" s="664">
        <v>29</v>
      </c>
      <c r="D38" s="659">
        <f t="shared" si="1"/>
        <v>235.62064799999999</v>
      </c>
      <c r="E38" s="659">
        <f t="shared" si="2"/>
        <v>179.17920000000001</v>
      </c>
      <c r="F38" s="661">
        <v>120.5784</v>
      </c>
      <c r="G38" s="661">
        <v>58.6008</v>
      </c>
      <c r="H38" s="661">
        <v>0</v>
      </c>
      <c r="I38" s="661">
        <v>0</v>
      </c>
      <c r="J38" s="661">
        <v>0</v>
      </c>
      <c r="K38" s="661">
        <f t="shared" si="3"/>
        <v>56.441448000000001</v>
      </c>
      <c r="L38" s="661">
        <v>28.668672000000001</v>
      </c>
      <c r="M38" s="661">
        <v>15.230232000000001</v>
      </c>
      <c r="N38" s="662">
        <v>12.542543999999999</v>
      </c>
      <c r="O38" s="548">
        <v>205</v>
      </c>
      <c r="P38" s="548">
        <v>301</v>
      </c>
      <c r="Q38" s="548" t="s">
        <v>350</v>
      </c>
      <c r="R38" s="64">
        <v>52</v>
      </c>
    </row>
    <row r="39" spans="1:18" ht="15" customHeight="1">
      <c r="A39" s="663">
        <v>34</v>
      </c>
      <c r="B39" s="660" t="s">
        <v>627</v>
      </c>
      <c r="C39" s="664">
        <v>52</v>
      </c>
      <c r="D39" s="659">
        <f t="shared" si="1"/>
        <v>391.46235000000001</v>
      </c>
      <c r="E39" s="659">
        <f t="shared" si="2"/>
        <v>297.69</v>
      </c>
      <c r="F39" s="661">
        <v>193.7148</v>
      </c>
      <c r="G39" s="661">
        <v>103.9752</v>
      </c>
      <c r="H39" s="661">
        <v>0</v>
      </c>
      <c r="I39" s="661">
        <v>0</v>
      </c>
      <c r="J39" s="661">
        <v>0</v>
      </c>
      <c r="K39" s="661">
        <f t="shared" si="3"/>
        <v>93.772350000000003</v>
      </c>
      <c r="L39" s="661">
        <v>47.630400000000002</v>
      </c>
      <c r="M39" s="661">
        <v>25.303650000000001</v>
      </c>
      <c r="N39" s="662">
        <v>20.8383</v>
      </c>
      <c r="O39" s="548">
        <v>205</v>
      </c>
      <c r="P39" s="548">
        <v>301</v>
      </c>
      <c r="Q39" s="548" t="s">
        <v>350</v>
      </c>
      <c r="R39" s="64">
        <v>28</v>
      </c>
    </row>
    <row r="40" spans="1:18" ht="15" customHeight="1">
      <c r="A40" s="663">
        <v>35</v>
      </c>
      <c r="B40" s="660" t="s">
        <v>628</v>
      </c>
      <c r="C40" s="664">
        <v>63</v>
      </c>
      <c r="D40" s="659">
        <f t="shared" ref="D40:D71" si="4">E40+K40</f>
        <v>510.25418999999999</v>
      </c>
      <c r="E40" s="659">
        <f t="shared" ref="E40:E71" si="5">F40+G40+H40+I40+J40</f>
        <v>388.02600000000001</v>
      </c>
      <c r="F40" s="661">
        <v>249.9264</v>
      </c>
      <c r="G40" s="661">
        <v>138.09960000000001</v>
      </c>
      <c r="H40" s="661">
        <v>0</v>
      </c>
      <c r="I40" s="661">
        <v>0</v>
      </c>
      <c r="J40" s="661">
        <v>0</v>
      </c>
      <c r="K40" s="661">
        <f t="shared" ref="K40:K71" si="6">L40+M40+N40</f>
        <v>122.22819</v>
      </c>
      <c r="L40" s="661">
        <v>62.084159999999997</v>
      </c>
      <c r="M40" s="661">
        <v>32.982210000000002</v>
      </c>
      <c r="N40" s="662">
        <v>27.161819999999999</v>
      </c>
      <c r="O40" s="548">
        <v>205</v>
      </c>
      <c r="P40" s="548">
        <v>301</v>
      </c>
      <c r="Q40" s="548" t="s">
        <v>350</v>
      </c>
      <c r="R40" s="64">
        <v>56</v>
      </c>
    </row>
    <row r="41" spans="1:18" ht="15" customHeight="1">
      <c r="A41" s="663">
        <v>36</v>
      </c>
      <c r="B41" s="660" t="s">
        <v>629</v>
      </c>
      <c r="C41" s="664">
        <v>123</v>
      </c>
      <c r="D41" s="659">
        <f t="shared" si="4"/>
        <v>1048.5178800000001</v>
      </c>
      <c r="E41" s="659">
        <f t="shared" si="5"/>
        <v>797.35199999999998</v>
      </c>
      <c r="F41" s="661">
        <v>564.57960000000003</v>
      </c>
      <c r="G41" s="661">
        <v>232.7724</v>
      </c>
      <c r="H41" s="661">
        <v>0</v>
      </c>
      <c r="I41" s="661">
        <v>0</v>
      </c>
      <c r="J41" s="661">
        <v>0</v>
      </c>
      <c r="K41" s="661">
        <f t="shared" si="6"/>
        <v>251.16587999999999</v>
      </c>
      <c r="L41" s="661">
        <v>127.57632</v>
      </c>
      <c r="M41" s="661">
        <v>67.774919999999995</v>
      </c>
      <c r="N41" s="662">
        <v>55.814639999999997</v>
      </c>
      <c r="O41" s="548">
        <v>205</v>
      </c>
      <c r="P41" s="548">
        <v>301</v>
      </c>
      <c r="Q41" s="548" t="s">
        <v>350</v>
      </c>
      <c r="R41" s="64">
        <v>69</v>
      </c>
    </row>
    <row r="42" spans="1:18" ht="15" customHeight="1">
      <c r="A42" s="663">
        <v>37</v>
      </c>
      <c r="B42" s="660" t="s">
        <v>630</v>
      </c>
      <c r="C42" s="664">
        <v>193</v>
      </c>
      <c r="D42" s="659">
        <f t="shared" si="4"/>
        <v>1590.990096</v>
      </c>
      <c r="E42" s="659">
        <f t="shared" si="5"/>
        <v>1209.8784000000001</v>
      </c>
      <c r="F42" s="661">
        <v>846.09360000000004</v>
      </c>
      <c r="G42" s="661">
        <v>363.78480000000002</v>
      </c>
      <c r="H42" s="661">
        <v>0</v>
      </c>
      <c r="I42" s="661">
        <v>0</v>
      </c>
      <c r="J42" s="661">
        <v>0</v>
      </c>
      <c r="K42" s="661">
        <f t="shared" si="6"/>
        <v>381.11169599999999</v>
      </c>
      <c r="L42" s="661">
        <v>193.580544</v>
      </c>
      <c r="M42" s="661">
        <v>102.839664</v>
      </c>
      <c r="N42" s="662">
        <v>84.691488000000007</v>
      </c>
      <c r="O42" s="548">
        <v>205</v>
      </c>
      <c r="P42" s="548">
        <v>301</v>
      </c>
      <c r="Q42" s="548" t="s">
        <v>350</v>
      </c>
      <c r="R42" s="64">
        <v>127</v>
      </c>
    </row>
    <row r="43" spans="1:18" ht="15" customHeight="1">
      <c r="A43" s="663">
        <v>38</v>
      </c>
      <c r="B43" s="660" t="s">
        <v>631</v>
      </c>
      <c r="C43" s="664">
        <v>38</v>
      </c>
      <c r="D43" s="659">
        <f t="shared" si="4"/>
        <v>294.07765799999999</v>
      </c>
      <c r="E43" s="659">
        <f t="shared" si="5"/>
        <v>223.63319999999999</v>
      </c>
      <c r="F43" s="661">
        <v>153.63120000000001</v>
      </c>
      <c r="G43" s="661">
        <v>70.001999999999995</v>
      </c>
      <c r="H43" s="661">
        <v>0</v>
      </c>
      <c r="I43" s="661">
        <v>0</v>
      </c>
      <c r="J43" s="661">
        <v>0</v>
      </c>
      <c r="K43" s="661">
        <f t="shared" si="6"/>
        <v>70.444457999999997</v>
      </c>
      <c r="L43" s="661">
        <v>35.781312</v>
      </c>
      <c r="M43" s="661">
        <v>19.008821999999999</v>
      </c>
      <c r="N43" s="662">
        <v>15.654324000000001</v>
      </c>
      <c r="O43" s="548">
        <v>205</v>
      </c>
      <c r="P43" s="548">
        <v>301</v>
      </c>
      <c r="Q43" s="548" t="s">
        <v>350</v>
      </c>
      <c r="R43" s="64">
        <v>198</v>
      </c>
    </row>
    <row r="44" spans="1:18" ht="15" customHeight="1">
      <c r="A44" s="663">
        <v>39</v>
      </c>
      <c r="B44" s="660" t="s">
        <v>632</v>
      </c>
      <c r="C44" s="664">
        <v>70</v>
      </c>
      <c r="D44" s="659">
        <f t="shared" si="4"/>
        <v>522.38900999999998</v>
      </c>
      <c r="E44" s="659">
        <f t="shared" si="5"/>
        <v>397.25400000000002</v>
      </c>
      <c r="F44" s="661">
        <v>268.64760000000001</v>
      </c>
      <c r="G44" s="661">
        <v>128.60640000000001</v>
      </c>
      <c r="H44" s="661">
        <v>0</v>
      </c>
      <c r="I44" s="661">
        <v>0</v>
      </c>
      <c r="J44" s="661">
        <v>0</v>
      </c>
      <c r="K44" s="661">
        <f t="shared" si="6"/>
        <v>125.13500999999999</v>
      </c>
      <c r="L44" s="661">
        <v>63.560639999999999</v>
      </c>
      <c r="M44" s="661">
        <v>33.766590000000001</v>
      </c>
      <c r="N44" s="662">
        <v>27.807780000000001</v>
      </c>
      <c r="O44" s="548">
        <v>205</v>
      </c>
      <c r="P44" s="548">
        <v>301</v>
      </c>
      <c r="Q44" s="548" t="s">
        <v>350</v>
      </c>
      <c r="R44" s="64">
        <v>38</v>
      </c>
    </row>
    <row r="45" spans="1:18" ht="15" customHeight="1">
      <c r="A45" s="663">
        <v>40</v>
      </c>
      <c r="B45" s="660" t="s">
        <v>633</v>
      </c>
      <c r="C45" s="664">
        <v>71</v>
      </c>
      <c r="D45" s="659">
        <f t="shared" si="4"/>
        <v>545.09485199999995</v>
      </c>
      <c r="E45" s="659">
        <f t="shared" si="5"/>
        <v>414.52080000000001</v>
      </c>
      <c r="F45" s="661">
        <v>272.05919999999998</v>
      </c>
      <c r="G45" s="661">
        <v>142.4616</v>
      </c>
      <c r="H45" s="661">
        <v>0</v>
      </c>
      <c r="I45" s="661">
        <v>0</v>
      </c>
      <c r="J45" s="661">
        <v>0</v>
      </c>
      <c r="K45" s="661">
        <f t="shared" si="6"/>
        <v>130.57405199999999</v>
      </c>
      <c r="L45" s="661">
        <v>66.323328000000004</v>
      </c>
      <c r="M45" s="661">
        <v>35.234268</v>
      </c>
      <c r="N45" s="662">
        <v>29.016456000000002</v>
      </c>
      <c r="O45" s="548">
        <v>205</v>
      </c>
      <c r="P45" s="548">
        <v>301</v>
      </c>
      <c r="Q45" s="548" t="s">
        <v>350</v>
      </c>
      <c r="R45" s="64">
        <v>80</v>
      </c>
    </row>
    <row r="46" spans="1:18" ht="15" customHeight="1">
      <c r="A46" s="663">
        <v>41</v>
      </c>
      <c r="B46" s="660" t="s">
        <v>634</v>
      </c>
      <c r="C46" s="664">
        <v>46</v>
      </c>
      <c r="D46" s="659">
        <f t="shared" si="4"/>
        <v>392.23872599999999</v>
      </c>
      <c r="E46" s="659">
        <f t="shared" si="5"/>
        <v>298.28039999999999</v>
      </c>
      <c r="F46" s="661">
        <v>196.66800000000001</v>
      </c>
      <c r="G46" s="661">
        <v>101.61239999999999</v>
      </c>
      <c r="H46" s="661">
        <v>0</v>
      </c>
      <c r="I46" s="661">
        <v>0</v>
      </c>
      <c r="J46" s="661">
        <v>0</v>
      </c>
      <c r="K46" s="661">
        <f t="shared" si="6"/>
        <v>93.958326</v>
      </c>
      <c r="L46" s="661">
        <v>47.724863999999997</v>
      </c>
      <c r="M46" s="661">
        <v>25.353833999999999</v>
      </c>
      <c r="N46" s="662">
        <v>20.879628</v>
      </c>
      <c r="O46" s="548">
        <v>205</v>
      </c>
      <c r="P46" s="548">
        <v>301</v>
      </c>
      <c r="Q46" s="548" t="s">
        <v>350</v>
      </c>
      <c r="R46" s="64">
        <v>70</v>
      </c>
    </row>
    <row r="47" spans="1:18" ht="15" customHeight="1">
      <c r="A47" s="663">
        <v>42</v>
      </c>
      <c r="B47" s="660" t="s">
        <v>635</v>
      </c>
      <c r="C47" s="664">
        <v>35</v>
      </c>
      <c r="D47" s="659">
        <f t="shared" si="4"/>
        <v>269.30779200000001</v>
      </c>
      <c r="E47" s="659">
        <f t="shared" si="5"/>
        <v>204.79679999999999</v>
      </c>
      <c r="F47" s="661">
        <v>129.72239999999999</v>
      </c>
      <c r="G47" s="661">
        <v>75.074399999999997</v>
      </c>
      <c r="H47" s="661">
        <v>0</v>
      </c>
      <c r="I47" s="661">
        <v>0</v>
      </c>
      <c r="J47" s="661">
        <v>0</v>
      </c>
      <c r="K47" s="661">
        <f t="shared" si="6"/>
        <v>64.510992000000002</v>
      </c>
      <c r="L47" s="661">
        <v>32.767488</v>
      </c>
      <c r="M47" s="661">
        <v>17.407727999999999</v>
      </c>
      <c r="N47" s="662">
        <v>14.335775999999999</v>
      </c>
      <c r="O47" s="548">
        <v>205</v>
      </c>
      <c r="P47" s="548">
        <v>301</v>
      </c>
      <c r="Q47" s="548" t="s">
        <v>350</v>
      </c>
      <c r="R47" s="64">
        <v>52</v>
      </c>
    </row>
    <row r="48" spans="1:18" ht="15" customHeight="1">
      <c r="A48" s="663">
        <v>43</v>
      </c>
      <c r="B48" s="660" t="s">
        <v>636</v>
      </c>
      <c r="C48" s="664">
        <v>78</v>
      </c>
      <c r="D48" s="659">
        <f t="shared" si="4"/>
        <v>633.82435199999998</v>
      </c>
      <c r="E48" s="659">
        <f t="shared" si="5"/>
        <v>482.17680000000001</v>
      </c>
      <c r="F48" s="661">
        <v>334.80720000000002</v>
      </c>
      <c r="G48" s="661">
        <v>146.61359999999999</v>
      </c>
      <c r="H48" s="661">
        <v>0</v>
      </c>
      <c r="I48" s="661">
        <v>0</v>
      </c>
      <c r="J48" s="661">
        <v>0.75600000000000001</v>
      </c>
      <c r="K48" s="661">
        <f t="shared" si="6"/>
        <v>151.64755199999999</v>
      </c>
      <c r="L48" s="661">
        <v>77.027327999999997</v>
      </c>
      <c r="M48" s="661">
        <v>40.920768000000002</v>
      </c>
      <c r="N48" s="662">
        <v>33.699455999999998</v>
      </c>
      <c r="O48" s="548">
        <v>205</v>
      </c>
      <c r="P48" s="548">
        <v>301</v>
      </c>
      <c r="Q48" s="548" t="s">
        <v>350</v>
      </c>
      <c r="R48" s="64">
        <v>37</v>
      </c>
    </row>
    <row r="49" spans="1:18" ht="15" customHeight="1">
      <c r="A49" s="663">
        <v>44</v>
      </c>
      <c r="B49" s="660" t="s">
        <v>637</v>
      </c>
      <c r="C49" s="664">
        <v>123</v>
      </c>
      <c r="D49" s="659">
        <f t="shared" si="4"/>
        <v>960.84262200000001</v>
      </c>
      <c r="E49" s="659">
        <f t="shared" si="5"/>
        <v>730.67880000000002</v>
      </c>
      <c r="F49" s="661">
        <v>501.91800000000001</v>
      </c>
      <c r="G49" s="661">
        <v>228.76079999999999</v>
      </c>
      <c r="H49" s="661">
        <v>0</v>
      </c>
      <c r="I49" s="661">
        <v>0</v>
      </c>
      <c r="J49" s="661">
        <v>0</v>
      </c>
      <c r="K49" s="661">
        <f t="shared" si="6"/>
        <v>230.16382200000001</v>
      </c>
      <c r="L49" s="661">
        <v>116.908608</v>
      </c>
      <c r="M49" s="661">
        <v>62.107697999999999</v>
      </c>
      <c r="N49" s="662">
        <v>51.147516000000003</v>
      </c>
      <c r="O49" s="548">
        <v>205</v>
      </c>
      <c r="P49" s="548">
        <v>301</v>
      </c>
      <c r="Q49" s="548" t="s">
        <v>350</v>
      </c>
      <c r="R49" s="64">
        <v>77</v>
      </c>
    </row>
    <row r="50" spans="1:18" ht="15" customHeight="1">
      <c r="A50" s="663">
        <v>45</v>
      </c>
      <c r="B50" s="660" t="s">
        <v>638</v>
      </c>
      <c r="C50" s="664">
        <v>28</v>
      </c>
      <c r="D50" s="659">
        <f t="shared" si="4"/>
        <v>218.42202599999999</v>
      </c>
      <c r="E50" s="659">
        <f t="shared" si="5"/>
        <v>166.10040000000001</v>
      </c>
      <c r="F50" s="661">
        <v>109.224</v>
      </c>
      <c r="G50" s="661">
        <v>56.876399999999997</v>
      </c>
      <c r="H50" s="661">
        <v>0</v>
      </c>
      <c r="I50" s="661">
        <v>0</v>
      </c>
      <c r="J50" s="661">
        <v>0</v>
      </c>
      <c r="K50" s="661">
        <f t="shared" si="6"/>
        <v>52.321626000000002</v>
      </c>
      <c r="L50" s="661">
        <v>26.576063999999999</v>
      </c>
      <c r="M50" s="661">
        <v>14.118534</v>
      </c>
      <c r="N50" s="662">
        <v>11.627027999999999</v>
      </c>
      <c r="O50" s="548">
        <v>205</v>
      </c>
      <c r="P50" s="548">
        <v>301</v>
      </c>
      <c r="Q50" s="548" t="s">
        <v>350</v>
      </c>
      <c r="R50" s="64">
        <v>132</v>
      </c>
    </row>
    <row r="51" spans="1:18" ht="15" customHeight="1">
      <c r="A51" s="663">
        <v>46</v>
      </c>
      <c r="B51" s="660" t="s">
        <v>639</v>
      </c>
      <c r="C51" s="664">
        <v>59</v>
      </c>
      <c r="D51" s="659">
        <f t="shared" si="4"/>
        <v>470.01361200000002</v>
      </c>
      <c r="E51" s="659">
        <f t="shared" si="5"/>
        <v>357.4248</v>
      </c>
      <c r="F51" s="661">
        <v>237.40440000000001</v>
      </c>
      <c r="G51" s="661">
        <v>120.0204</v>
      </c>
      <c r="H51" s="661">
        <v>0</v>
      </c>
      <c r="I51" s="661">
        <v>0</v>
      </c>
      <c r="J51" s="661">
        <v>0</v>
      </c>
      <c r="K51" s="661">
        <f t="shared" si="6"/>
        <v>112.588812</v>
      </c>
      <c r="L51" s="661">
        <v>57.187967999999998</v>
      </c>
      <c r="M51" s="661">
        <v>30.381108000000001</v>
      </c>
      <c r="N51" s="662">
        <v>25.019736000000002</v>
      </c>
      <c r="O51" s="548">
        <v>205</v>
      </c>
      <c r="P51" s="548">
        <v>301</v>
      </c>
      <c r="Q51" s="548" t="s">
        <v>350</v>
      </c>
      <c r="R51" s="64">
        <v>29</v>
      </c>
    </row>
    <row r="52" spans="1:18" ht="15" customHeight="1">
      <c r="A52" s="663">
        <v>47</v>
      </c>
      <c r="B52" s="660" t="s">
        <v>640</v>
      </c>
      <c r="C52" s="664">
        <v>47</v>
      </c>
      <c r="D52" s="659">
        <f t="shared" si="4"/>
        <v>369.09735599999999</v>
      </c>
      <c r="E52" s="659">
        <f t="shared" si="5"/>
        <v>280.68239999999997</v>
      </c>
      <c r="F52" s="661">
        <v>192.44880000000001</v>
      </c>
      <c r="G52" s="661">
        <v>88.233599999999996</v>
      </c>
      <c r="H52" s="661">
        <v>0</v>
      </c>
      <c r="I52" s="661">
        <v>0</v>
      </c>
      <c r="J52" s="661">
        <v>0</v>
      </c>
      <c r="K52" s="661">
        <f t="shared" si="6"/>
        <v>88.414956000000004</v>
      </c>
      <c r="L52" s="661">
        <v>44.909184000000003</v>
      </c>
      <c r="M52" s="661">
        <v>23.858004000000001</v>
      </c>
      <c r="N52" s="662">
        <v>19.647767999999999</v>
      </c>
      <c r="O52" s="548">
        <v>205</v>
      </c>
      <c r="P52" s="548">
        <v>301</v>
      </c>
      <c r="Q52" s="548" t="s">
        <v>350</v>
      </c>
      <c r="R52" s="64">
        <v>64</v>
      </c>
    </row>
    <row r="53" spans="1:18" ht="15" customHeight="1">
      <c r="A53" s="663">
        <v>48</v>
      </c>
      <c r="B53" s="660" t="s">
        <v>641</v>
      </c>
      <c r="C53" s="664">
        <v>78</v>
      </c>
      <c r="D53" s="659">
        <f t="shared" si="4"/>
        <v>571.22811000000002</v>
      </c>
      <c r="E53" s="659">
        <f t="shared" si="5"/>
        <v>434.39400000000001</v>
      </c>
      <c r="F53" s="661">
        <v>291.97919999999999</v>
      </c>
      <c r="G53" s="661">
        <v>142.41480000000001</v>
      </c>
      <c r="H53" s="661">
        <v>0</v>
      </c>
      <c r="I53" s="661">
        <v>0</v>
      </c>
      <c r="J53" s="661">
        <v>0</v>
      </c>
      <c r="K53" s="661">
        <f t="shared" si="6"/>
        <v>136.83411000000001</v>
      </c>
      <c r="L53" s="661">
        <v>69.503039999999999</v>
      </c>
      <c r="M53" s="661">
        <v>36.923490000000001</v>
      </c>
      <c r="N53" s="662">
        <v>30.407579999999999</v>
      </c>
      <c r="O53" s="548">
        <v>205</v>
      </c>
      <c r="P53" s="548">
        <v>301</v>
      </c>
      <c r="Q53" s="548" t="s">
        <v>350</v>
      </c>
      <c r="R53" s="64">
        <v>51</v>
      </c>
    </row>
    <row r="54" spans="1:18" ht="15" customHeight="1">
      <c r="A54" s="663">
        <v>49</v>
      </c>
      <c r="B54" s="660" t="s">
        <v>642</v>
      </c>
      <c r="C54" s="664">
        <v>59</v>
      </c>
      <c r="D54" s="659">
        <f t="shared" si="4"/>
        <v>488.04699599999998</v>
      </c>
      <c r="E54" s="659">
        <f t="shared" si="5"/>
        <v>371.13839999999999</v>
      </c>
      <c r="F54" s="661">
        <v>242.6688</v>
      </c>
      <c r="G54" s="661">
        <v>128.46960000000001</v>
      </c>
      <c r="H54" s="661">
        <v>0</v>
      </c>
      <c r="I54" s="661">
        <v>0</v>
      </c>
      <c r="J54" s="661">
        <v>0</v>
      </c>
      <c r="K54" s="661">
        <f t="shared" si="6"/>
        <v>116.908596</v>
      </c>
      <c r="L54" s="661">
        <v>59.382143999999997</v>
      </c>
      <c r="M54" s="661">
        <v>31.546764</v>
      </c>
      <c r="N54" s="662">
        <v>25.979687999999999</v>
      </c>
      <c r="O54" s="548">
        <v>205</v>
      </c>
      <c r="P54" s="548">
        <v>301</v>
      </c>
      <c r="Q54" s="548" t="s">
        <v>350</v>
      </c>
      <c r="R54" s="64">
        <v>86</v>
      </c>
    </row>
    <row r="55" spans="1:18" ht="15" customHeight="1">
      <c r="A55" s="663">
        <v>50</v>
      </c>
      <c r="B55" s="660" t="s">
        <v>643</v>
      </c>
      <c r="C55" s="664">
        <v>99</v>
      </c>
      <c r="D55" s="659">
        <f t="shared" si="4"/>
        <v>882.44758200000001</v>
      </c>
      <c r="E55" s="659">
        <f t="shared" si="5"/>
        <v>671.06280000000004</v>
      </c>
      <c r="F55" s="661">
        <v>481.06079999999997</v>
      </c>
      <c r="G55" s="661">
        <v>190.00200000000001</v>
      </c>
      <c r="H55" s="661">
        <v>0</v>
      </c>
      <c r="I55" s="661">
        <v>0</v>
      </c>
      <c r="J55" s="661">
        <v>0</v>
      </c>
      <c r="K55" s="661">
        <f t="shared" si="6"/>
        <v>211.384782</v>
      </c>
      <c r="L55" s="661">
        <v>107.370048</v>
      </c>
      <c r="M55" s="661">
        <v>57.040337999999998</v>
      </c>
      <c r="N55" s="662">
        <v>46.974395999999999</v>
      </c>
      <c r="O55" s="548">
        <v>205</v>
      </c>
      <c r="P55" s="548">
        <v>301</v>
      </c>
      <c r="Q55" s="548" t="s">
        <v>350</v>
      </c>
      <c r="R55" s="64">
        <v>63</v>
      </c>
    </row>
    <row r="56" spans="1:18" ht="15" customHeight="1">
      <c r="A56" s="663">
        <v>51</v>
      </c>
      <c r="B56" s="660" t="s">
        <v>644</v>
      </c>
      <c r="C56" s="664">
        <v>154</v>
      </c>
      <c r="D56" s="659">
        <f t="shared" si="4"/>
        <v>1263.550362</v>
      </c>
      <c r="E56" s="659">
        <f t="shared" si="5"/>
        <v>960.87480000000005</v>
      </c>
      <c r="F56" s="661">
        <v>670.96079999999995</v>
      </c>
      <c r="G56" s="661">
        <v>289.91399999999999</v>
      </c>
      <c r="H56" s="661">
        <v>0</v>
      </c>
      <c r="I56" s="661">
        <v>0</v>
      </c>
      <c r="J56" s="661">
        <v>0</v>
      </c>
      <c r="K56" s="661">
        <f t="shared" si="6"/>
        <v>302.67556200000001</v>
      </c>
      <c r="L56" s="661">
        <v>153.739968</v>
      </c>
      <c r="M56" s="661">
        <v>81.674357999999998</v>
      </c>
      <c r="N56" s="662">
        <v>67.261235999999997</v>
      </c>
      <c r="O56" s="548">
        <v>205</v>
      </c>
      <c r="P56" s="548">
        <v>301</v>
      </c>
      <c r="Q56" s="548" t="s">
        <v>350</v>
      </c>
      <c r="R56" s="64">
        <v>95</v>
      </c>
    </row>
    <row r="57" spans="1:18" ht="15" customHeight="1">
      <c r="A57" s="663">
        <v>52</v>
      </c>
      <c r="B57" s="660" t="s">
        <v>645</v>
      </c>
      <c r="C57" s="664">
        <v>37</v>
      </c>
      <c r="D57" s="659">
        <f t="shared" si="4"/>
        <v>367.72607399999998</v>
      </c>
      <c r="E57" s="659">
        <f t="shared" si="5"/>
        <v>279.63959999999997</v>
      </c>
      <c r="F57" s="661">
        <v>206.47800000000001</v>
      </c>
      <c r="G57" s="661">
        <v>73.161600000000007</v>
      </c>
      <c r="H57" s="661">
        <v>0</v>
      </c>
      <c r="I57" s="661">
        <v>0</v>
      </c>
      <c r="J57" s="661">
        <v>0</v>
      </c>
      <c r="K57" s="661">
        <f t="shared" si="6"/>
        <v>88.086473999999995</v>
      </c>
      <c r="L57" s="661">
        <v>44.742336000000002</v>
      </c>
      <c r="M57" s="661">
        <v>23.769366000000002</v>
      </c>
      <c r="N57" s="662">
        <v>19.574771999999999</v>
      </c>
      <c r="O57" s="548">
        <v>205</v>
      </c>
      <c r="P57" s="548">
        <v>301</v>
      </c>
      <c r="Q57" s="548" t="s">
        <v>350</v>
      </c>
      <c r="R57" s="64">
        <v>160</v>
      </c>
    </row>
    <row r="58" spans="1:18" ht="15" customHeight="1">
      <c r="A58" s="663">
        <v>53</v>
      </c>
      <c r="B58" s="660" t="s">
        <v>646</v>
      </c>
      <c r="C58" s="664">
        <v>45</v>
      </c>
      <c r="D58" s="659">
        <f t="shared" si="4"/>
        <v>369.56286599999999</v>
      </c>
      <c r="E58" s="659">
        <f t="shared" si="5"/>
        <v>281.03640000000001</v>
      </c>
      <c r="F58" s="661">
        <v>195.8544</v>
      </c>
      <c r="G58" s="661">
        <v>85.182000000000002</v>
      </c>
      <c r="H58" s="661">
        <v>0</v>
      </c>
      <c r="I58" s="661">
        <v>0</v>
      </c>
      <c r="J58" s="661">
        <v>0</v>
      </c>
      <c r="K58" s="661">
        <f t="shared" si="6"/>
        <v>88.526465999999999</v>
      </c>
      <c r="L58" s="661">
        <v>44.965823999999998</v>
      </c>
      <c r="M58" s="661">
        <v>23.888093999999999</v>
      </c>
      <c r="N58" s="662">
        <v>19.672547999999999</v>
      </c>
      <c r="O58" s="548">
        <v>205</v>
      </c>
      <c r="P58" s="548">
        <v>301</v>
      </c>
      <c r="Q58" s="548" t="s">
        <v>350</v>
      </c>
      <c r="R58" s="64">
        <v>40</v>
      </c>
    </row>
    <row r="59" spans="1:18" ht="15" customHeight="1">
      <c r="A59" s="663">
        <v>54</v>
      </c>
      <c r="B59" s="660" t="s">
        <v>647</v>
      </c>
      <c r="C59" s="664">
        <v>27</v>
      </c>
      <c r="D59" s="659">
        <f t="shared" si="4"/>
        <v>208.58793</v>
      </c>
      <c r="E59" s="659">
        <f t="shared" si="5"/>
        <v>158.62200000000001</v>
      </c>
      <c r="F59" s="661">
        <v>104.38079999999999</v>
      </c>
      <c r="G59" s="661">
        <v>54.241199999999999</v>
      </c>
      <c r="H59" s="661">
        <v>0</v>
      </c>
      <c r="I59" s="661">
        <v>0</v>
      </c>
      <c r="J59" s="661">
        <v>0</v>
      </c>
      <c r="K59" s="661">
        <f t="shared" si="6"/>
        <v>49.96593</v>
      </c>
      <c r="L59" s="661">
        <v>25.379519999999999</v>
      </c>
      <c r="M59" s="661">
        <v>13.48287</v>
      </c>
      <c r="N59" s="662">
        <v>11.103540000000001</v>
      </c>
      <c r="O59" s="548">
        <v>205</v>
      </c>
      <c r="P59" s="548">
        <v>301</v>
      </c>
      <c r="Q59" s="548" t="s">
        <v>350</v>
      </c>
      <c r="R59" s="64">
        <v>47</v>
      </c>
    </row>
    <row r="60" spans="1:18" ht="15" customHeight="1">
      <c r="A60" s="663">
        <v>55</v>
      </c>
      <c r="B60" s="660" t="s">
        <v>648</v>
      </c>
      <c r="C60" s="664">
        <v>43</v>
      </c>
      <c r="D60" s="659">
        <f t="shared" si="4"/>
        <v>329.24654399999997</v>
      </c>
      <c r="E60" s="659">
        <f t="shared" si="5"/>
        <v>250.3776</v>
      </c>
      <c r="F60" s="661">
        <v>163.572</v>
      </c>
      <c r="G60" s="661">
        <v>86.805599999999998</v>
      </c>
      <c r="H60" s="661">
        <v>0</v>
      </c>
      <c r="I60" s="661">
        <v>0</v>
      </c>
      <c r="J60" s="661">
        <v>0</v>
      </c>
      <c r="K60" s="661">
        <f t="shared" si="6"/>
        <v>78.868943999999999</v>
      </c>
      <c r="L60" s="661">
        <v>40.060415999999996</v>
      </c>
      <c r="M60" s="661">
        <v>21.282095999999999</v>
      </c>
      <c r="N60" s="662">
        <v>17.526432</v>
      </c>
      <c r="O60" s="548">
        <v>205</v>
      </c>
      <c r="P60" s="548">
        <v>301</v>
      </c>
      <c r="Q60" s="548" t="s">
        <v>350</v>
      </c>
      <c r="R60" s="64">
        <v>32</v>
      </c>
    </row>
    <row r="61" spans="1:18" ht="15" customHeight="1">
      <c r="A61" s="663">
        <v>56</v>
      </c>
      <c r="B61" s="660" t="s">
        <v>649</v>
      </c>
      <c r="C61" s="664">
        <v>33</v>
      </c>
      <c r="D61" s="659">
        <f t="shared" si="4"/>
        <v>249.09992399999999</v>
      </c>
      <c r="E61" s="659">
        <f t="shared" si="5"/>
        <v>189.42959999999999</v>
      </c>
      <c r="F61" s="661">
        <v>122.9472</v>
      </c>
      <c r="G61" s="661">
        <v>66.482399999999998</v>
      </c>
      <c r="H61" s="661">
        <v>0</v>
      </c>
      <c r="I61" s="661">
        <v>0</v>
      </c>
      <c r="J61" s="661">
        <v>0</v>
      </c>
      <c r="K61" s="661">
        <f t="shared" si="6"/>
        <v>59.670324000000001</v>
      </c>
      <c r="L61" s="661">
        <v>30.308736</v>
      </c>
      <c r="M61" s="661">
        <v>16.101516</v>
      </c>
      <c r="N61" s="662">
        <v>13.260071999999999</v>
      </c>
      <c r="O61" s="548">
        <v>205</v>
      </c>
      <c r="P61" s="548">
        <v>301</v>
      </c>
      <c r="Q61" s="548" t="s">
        <v>350</v>
      </c>
      <c r="R61" s="64">
        <v>49</v>
      </c>
    </row>
    <row r="62" spans="1:18" ht="15" customHeight="1">
      <c r="A62" s="663">
        <v>57</v>
      </c>
      <c r="B62" s="660" t="s">
        <v>650</v>
      </c>
      <c r="C62" s="664">
        <v>41</v>
      </c>
      <c r="D62" s="659">
        <f t="shared" si="4"/>
        <v>305.581278</v>
      </c>
      <c r="E62" s="659">
        <f t="shared" si="5"/>
        <v>232.38120000000001</v>
      </c>
      <c r="F62" s="661">
        <v>144.91079999999999</v>
      </c>
      <c r="G62" s="661">
        <v>87.470399999999998</v>
      </c>
      <c r="H62" s="661">
        <v>0</v>
      </c>
      <c r="I62" s="661">
        <v>0</v>
      </c>
      <c r="J62" s="661">
        <v>0</v>
      </c>
      <c r="K62" s="661">
        <f t="shared" si="6"/>
        <v>73.200078000000005</v>
      </c>
      <c r="L62" s="661">
        <v>37.180992000000003</v>
      </c>
      <c r="M62" s="661">
        <v>19.752402</v>
      </c>
      <c r="N62" s="662">
        <v>16.266684000000001</v>
      </c>
      <c r="O62" s="548">
        <v>205</v>
      </c>
      <c r="P62" s="548">
        <v>301</v>
      </c>
      <c r="Q62" s="548" t="s">
        <v>350</v>
      </c>
      <c r="R62" s="64">
        <v>33</v>
      </c>
    </row>
    <row r="63" spans="1:18" ht="15" customHeight="1">
      <c r="A63" s="663">
        <v>58</v>
      </c>
      <c r="B63" s="660" t="s">
        <v>651</v>
      </c>
      <c r="C63" s="664">
        <v>56</v>
      </c>
      <c r="D63" s="659">
        <f t="shared" si="4"/>
        <v>448.25772599999999</v>
      </c>
      <c r="E63" s="659">
        <f t="shared" si="5"/>
        <v>340.88040000000001</v>
      </c>
      <c r="F63" s="661">
        <v>227.61</v>
      </c>
      <c r="G63" s="661">
        <v>113.2704</v>
      </c>
      <c r="H63" s="661">
        <v>0</v>
      </c>
      <c r="I63" s="661">
        <v>0</v>
      </c>
      <c r="J63" s="661">
        <v>0</v>
      </c>
      <c r="K63" s="661">
        <f t="shared" si="6"/>
        <v>107.377326</v>
      </c>
      <c r="L63" s="661">
        <v>54.540863999999999</v>
      </c>
      <c r="M63" s="661">
        <v>28.974834000000001</v>
      </c>
      <c r="N63" s="662">
        <v>23.861628</v>
      </c>
      <c r="O63" s="548">
        <v>205</v>
      </c>
      <c r="P63" s="548">
        <v>301</v>
      </c>
      <c r="Q63" s="548" t="s">
        <v>350</v>
      </c>
      <c r="R63" s="64">
        <v>43</v>
      </c>
    </row>
    <row r="64" spans="1:18" ht="15" customHeight="1">
      <c r="A64" s="663">
        <v>59</v>
      </c>
      <c r="B64" s="660" t="s">
        <v>652</v>
      </c>
      <c r="C64" s="664">
        <v>80</v>
      </c>
      <c r="D64" s="659">
        <f t="shared" si="4"/>
        <v>690.40340400000002</v>
      </c>
      <c r="E64" s="659">
        <f t="shared" si="5"/>
        <v>525.02160000000003</v>
      </c>
      <c r="F64" s="661">
        <v>360.49799999999999</v>
      </c>
      <c r="G64" s="661">
        <v>164.52359999999999</v>
      </c>
      <c r="H64" s="661">
        <v>0</v>
      </c>
      <c r="I64" s="661">
        <v>0</v>
      </c>
      <c r="J64" s="661">
        <v>0</v>
      </c>
      <c r="K64" s="661">
        <f t="shared" si="6"/>
        <v>165.38180399999999</v>
      </c>
      <c r="L64" s="661">
        <v>84.003456</v>
      </c>
      <c r="M64" s="661">
        <v>44.626835999999997</v>
      </c>
      <c r="N64" s="662">
        <v>36.751511999999998</v>
      </c>
      <c r="O64" s="548">
        <v>205</v>
      </c>
      <c r="P64" s="548">
        <v>301</v>
      </c>
      <c r="Q64" s="548" t="s">
        <v>350</v>
      </c>
      <c r="R64" s="64">
        <v>58</v>
      </c>
    </row>
    <row r="65" spans="1:18" ht="15" customHeight="1">
      <c r="A65" s="663">
        <v>60</v>
      </c>
      <c r="B65" s="660" t="s">
        <v>653</v>
      </c>
      <c r="C65" s="664">
        <v>44</v>
      </c>
      <c r="D65" s="659">
        <f t="shared" si="4"/>
        <v>392.86676999999997</v>
      </c>
      <c r="E65" s="659">
        <f t="shared" si="5"/>
        <v>298.75799999999998</v>
      </c>
      <c r="F65" s="661">
        <v>200.85599999999999</v>
      </c>
      <c r="G65" s="661">
        <v>97.902000000000001</v>
      </c>
      <c r="H65" s="661">
        <v>0</v>
      </c>
      <c r="I65" s="661">
        <v>0</v>
      </c>
      <c r="J65" s="661">
        <v>0</v>
      </c>
      <c r="K65" s="661">
        <f t="shared" si="6"/>
        <v>94.108770000000007</v>
      </c>
      <c r="L65" s="661">
        <v>47.801279999999998</v>
      </c>
      <c r="M65" s="661">
        <v>25.39443</v>
      </c>
      <c r="N65" s="662">
        <v>20.913060000000002</v>
      </c>
      <c r="O65" s="548">
        <v>205</v>
      </c>
      <c r="P65" s="548">
        <v>301</v>
      </c>
      <c r="Q65" s="548" t="s">
        <v>350</v>
      </c>
      <c r="R65" s="64">
        <v>83</v>
      </c>
    </row>
    <row r="66" spans="1:18" ht="15" customHeight="1">
      <c r="A66" s="663">
        <v>61</v>
      </c>
      <c r="B66" s="660" t="s">
        <v>654</v>
      </c>
      <c r="C66" s="664">
        <v>57</v>
      </c>
      <c r="D66" s="659">
        <f t="shared" si="4"/>
        <v>484.51701000000003</v>
      </c>
      <c r="E66" s="659">
        <f t="shared" si="5"/>
        <v>368.45400000000001</v>
      </c>
      <c r="F66" s="661">
        <v>260.4744</v>
      </c>
      <c r="G66" s="661">
        <v>107.9796</v>
      </c>
      <c r="H66" s="661">
        <v>0</v>
      </c>
      <c r="I66" s="661">
        <v>0</v>
      </c>
      <c r="J66" s="661">
        <v>0</v>
      </c>
      <c r="K66" s="661">
        <f t="shared" si="6"/>
        <v>116.06301000000001</v>
      </c>
      <c r="L66" s="661">
        <v>58.952640000000002</v>
      </c>
      <c r="M66" s="661">
        <v>31.31859</v>
      </c>
      <c r="N66" s="662">
        <v>25.791779999999999</v>
      </c>
      <c r="O66" s="548">
        <v>205</v>
      </c>
      <c r="P66" s="548">
        <v>301</v>
      </c>
      <c r="Q66" s="548" t="s">
        <v>350</v>
      </c>
      <c r="R66" s="64">
        <v>49</v>
      </c>
    </row>
    <row r="67" spans="1:18" ht="15" customHeight="1">
      <c r="A67" s="663">
        <v>62</v>
      </c>
      <c r="B67" s="660" t="s">
        <v>655</v>
      </c>
      <c r="C67" s="664">
        <v>84</v>
      </c>
      <c r="D67" s="659">
        <f t="shared" si="4"/>
        <v>707.31009600000004</v>
      </c>
      <c r="E67" s="659">
        <f t="shared" si="5"/>
        <v>537.87840000000006</v>
      </c>
      <c r="F67" s="661">
        <v>378.13799999999998</v>
      </c>
      <c r="G67" s="661">
        <v>159.74039999999999</v>
      </c>
      <c r="H67" s="661">
        <v>0</v>
      </c>
      <c r="I67" s="661">
        <v>0</v>
      </c>
      <c r="J67" s="661">
        <v>0</v>
      </c>
      <c r="K67" s="661">
        <f t="shared" si="6"/>
        <v>169.43169599999999</v>
      </c>
      <c r="L67" s="661">
        <v>86.060543999999993</v>
      </c>
      <c r="M67" s="661">
        <v>45.719664000000002</v>
      </c>
      <c r="N67" s="662">
        <v>37.651488000000001</v>
      </c>
      <c r="O67" s="548">
        <v>205</v>
      </c>
      <c r="P67" s="548">
        <v>301</v>
      </c>
      <c r="Q67" s="548" t="s">
        <v>350</v>
      </c>
      <c r="R67" s="64">
        <v>62</v>
      </c>
    </row>
    <row r="68" spans="1:18" ht="15" customHeight="1">
      <c r="A68" s="663">
        <v>63</v>
      </c>
      <c r="B68" s="660" t="s">
        <v>656</v>
      </c>
      <c r="C68" s="664">
        <v>97</v>
      </c>
      <c r="D68" s="659">
        <f t="shared" si="4"/>
        <v>878.491536</v>
      </c>
      <c r="E68" s="659">
        <f t="shared" si="5"/>
        <v>668.05439999999999</v>
      </c>
      <c r="F68" s="661">
        <v>480.73919999999998</v>
      </c>
      <c r="G68" s="661">
        <v>187.3152</v>
      </c>
      <c r="H68" s="661">
        <v>0</v>
      </c>
      <c r="I68" s="661">
        <v>0</v>
      </c>
      <c r="J68" s="661">
        <v>0</v>
      </c>
      <c r="K68" s="661">
        <f t="shared" si="6"/>
        <v>210.43713600000001</v>
      </c>
      <c r="L68" s="661">
        <v>106.888704</v>
      </c>
      <c r="M68" s="661">
        <v>56.784624000000001</v>
      </c>
      <c r="N68" s="662">
        <v>46.763807999999997</v>
      </c>
      <c r="O68" s="548">
        <v>205</v>
      </c>
      <c r="P68" s="548">
        <v>301</v>
      </c>
      <c r="Q68" s="548" t="s">
        <v>350</v>
      </c>
      <c r="R68" s="64">
        <v>81</v>
      </c>
    </row>
    <row r="69" spans="1:18" ht="15" customHeight="1">
      <c r="A69" s="663">
        <v>64</v>
      </c>
      <c r="B69" s="660" t="s">
        <v>657</v>
      </c>
      <c r="C69" s="664">
        <v>113</v>
      </c>
      <c r="D69" s="659">
        <f t="shared" si="4"/>
        <v>924.86106600000005</v>
      </c>
      <c r="E69" s="659">
        <f t="shared" si="5"/>
        <v>703.31640000000004</v>
      </c>
      <c r="F69" s="661">
        <v>473.43360000000001</v>
      </c>
      <c r="G69" s="661">
        <v>229.8828</v>
      </c>
      <c r="H69" s="661">
        <v>0</v>
      </c>
      <c r="I69" s="661">
        <v>0</v>
      </c>
      <c r="J69" s="661">
        <v>0</v>
      </c>
      <c r="K69" s="661">
        <f t="shared" si="6"/>
        <v>221.54466600000001</v>
      </c>
      <c r="L69" s="661">
        <v>112.530624</v>
      </c>
      <c r="M69" s="661">
        <v>59.781894000000001</v>
      </c>
      <c r="N69" s="662">
        <v>49.232148000000002</v>
      </c>
      <c r="O69" s="548">
        <v>205</v>
      </c>
      <c r="P69" s="548">
        <v>301</v>
      </c>
      <c r="Q69" s="548" t="s">
        <v>350</v>
      </c>
      <c r="R69" s="64">
        <v>104</v>
      </c>
    </row>
    <row r="70" spans="1:18" ht="15" customHeight="1">
      <c r="A70" s="663">
        <v>65</v>
      </c>
      <c r="B70" s="660" t="s">
        <v>658</v>
      </c>
      <c r="C70" s="664">
        <v>43</v>
      </c>
      <c r="D70" s="659">
        <f t="shared" si="4"/>
        <v>363.17354399999999</v>
      </c>
      <c r="E70" s="659">
        <f t="shared" si="5"/>
        <v>276.17759999999998</v>
      </c>
      <c r="F70" s="661">
        <v>187.1652</v>
      </c>
      <c r="G70" s="661">
        <v>89.0124</v>
      </c>
      <c r="H70" s="661">
        <v>0</v>
      </c>
      <c r="I70" s="661">
        <v>0</v>
      </c>
      <c r="J70" s="661">
        <v>0</v>
      </c>
      <c r="K70" s="661">
        <f t="shared" si="6"/>
        <v>86.995943999999994</v>
      </c>
      <c r="L70" s="661">
        <v>44.188415999999997</v>
      </c>
      <c r="M70" s="661">
        <v>23.475096000000001</v>
      </c>
      <c r="N70" s="662">
        <v>19.332432000000001</v>
      </c>
      <c r="O70" s="548">
        <v>205</v>
      </c>
      <c r="P70" s="548">
        <v>301</v>
      </c>
      <c r="Q70" s="548" t="s">
        <v>350</v>
      </c>
      <c r="R70" s="64">
        <v>116</v>
      </c>
    </row>
    <row r="71" spans="1:18" ht="15" customHeight="1">
      <c r="A71" s="663">
        <v>66</v>
      </c>
      <c r="B71" s="660" t="s">
        <v>659</v>
      </c>
      <c r="C71" s="664">
        <v>87</v>
      </c>
      <c r="D71" s="659">
        <f t="shared" si="4"/>
        <v>682.13783999999998</v>
      </c>
      <c r="E71" s="659">
        <f t="shared" si="5"/>
        <v>518.73599999999999</v>
      </c>
      <c r="F71" s="661">
        <v>343.71</v>
      </c>
      <c r="G71" s="661">
        <v>175.02600000000001</v>
      </c>
      <c r="H71" s="661">
        <v>0</v>
      </c>
      <c r="I71" s="661">
        <v>0</v>
      </c>
      <c r="J71" s="661">
        <v>0</v>
      </c>
      <c r="K71" s="661">
        <f t="shared" si="6"/>
        <v>163.40183999999999</v>
      </c>
      <c r="L71" s="661">
        <v>82.99776</v>
      </c>
      <c r="M71" s="661">
        <v>44.092559999999999</v>
      </c>
      <c r="N71" s="662">
        <v>36.311520000000002</v>
      </c>
      <c r="O71" s="548">
        <v>205</v>
      </c>
      <c r="P71" s="548">
        <v>301</v>
      </c>
      <c r="Q71" s="548" t="s">
        <v>350</v>
      </c>
      <c r="R71" s="64">
        <v>45</v>
      </c>
    </row>
    <row r="72" spans="1:18" ht="15" customHeight="1">
      <c r="A72" s="663">
        <v>67</v>
      </c>
      <c r="B72" s="660" t="s">
        <v>660</v>
      </c>
      <c r="C72" s="664">
        <v>24</v>
      </c>
      <c r="D72" s="659">
        <f t="shared" ref="D72:D96" si="7">E72+K72</f>
        <v>202.77615599999999</v>
      </c>
      <c r="E72" s="659">
        <f t="shared" ref="E72:E96" si="8">F72+G72+H72+I72+J72</f>
        <v>154.20240000000001</v>
      </c>
      <c r="F72" s="661">
        <v>104.2944</v>
      </c>
      <c r="G72" s="661">
        <v>49.908000000000001</v>
      </c>
      <c r="H72" s="661">
        <v>0</v>
      </c>
      <c r="I72" s="661">
        <v>0</v>
      </c>
      <c r="J72" s="661">
        <v>0</v>
      </c>
      <c r="K72" s="661">
        <f t="shared" ref="K72:K96" si="9">L72+M72+N72</f>
        <v>48.573756000000003</v>
      </c>
      <c r="L72" s="661">
        <v>24.672384000000001</v>
      </c>
      <c r="M72" s="661">
        <v>13.107203999999999</v>
      </c>
      <c r="N72" s="662">
        <v>10.794168000000001</v>
      </c>
      <c r="O72" s="548">
        <v>205</v>
      </c>
      <c r="P72" s="548">
        <v>301</v>
      </c>
      <c r="Q72" s="548" t="s">
        <v>350</v>
      </c>
      <c r="R72" s="64">
        <v>91</v>
      </c>
    </row>
    <row r="73" spans="1:18" ht="15" customHeight="1">
      <c r="A73" s="663">
        <v>68</v>
      </c>
      <c r="B73" s="660" t="s">
        <v>661</v>
      </c>
      <c r="C73" s="664">
        <v>54</v>
      </c>
      <c r="D73" s="659">
        <f t="shared" si="7"/>
        <v>409.434192</v>
      </c>
      <c r="E73" s="659">
        <f t="shared" si="8"/>
        <v>311.35680000000002</v>
      </c>
      <c r="F73" s="661">
        <v>203.60759999999999</v>
      </c>
      <c r="G73" s="661">
        <v>107.7492</v>
      </c>
      <c r="H73" s="661">
        <v>0</v>
      </c>
      <c r="I73" s="661">
        <v>0</v>
      </c>
      <c r="J73" s="661">
        <v>0</v>
      </c>
      <c r="K73" s="661">
        <f t="shared" si="9"/>
        <v>98.077392000000003</v>
      </c>
      <c r="L73" s="661">
        <v>49.817087999999998</v>
      </c>
      <c r="M73" s="661">
        <v>26.465328</v>
      </c>
      <c r="N73" s="662">
        <v>21.794975999999998</v>
      </c>
      <c r="O73" s="548">
        <v>205</v>
      </c>
      <c r="P73" s="548">
        <v>301</v>
      </c>
      <c r="Q73" s="548" t="s">
        <v>350</v>
      </c>
      <c r="R73" s="64">
        <v>24</v>
      </c>
    </row>
    <row r="74" spans="1:18" ht="15" customHeight="1">
      <c r="A74" s="663">
        <v>69</v>
      </c>
      <c r="B74" s="660" t="s">
        <v>662</v>
      </c>
      <c r="C74" s="664">
        <v>82</v>
      </c>
      <c r="D74" s="659">
        <f t="shared" si="7"/>
        <v>676.90361399999995</v>
      </c>
      <c r="E74" s="659">
        <f t="shared" si="8"/>
        <v>514.75559999999996</v>
      </c>
      <c r="F74" s="661">
        <v>335.57040000000001</v>
      </c>
      <c r="G74" s="661">
        <v>179.18520000000001</v>
      </c>
      <c r="H74" s="661">
        <v>0</v>
      </c>
      <c r="I74" s="661">
        <v>0</v>
      </c>
      <c r="J74" s="661">
        <v>0</v>
      </c>
      <c r="K74" s="661">
        <f t="shared" si="9"/>
        <v>162.14801399999999</v>
      </c>
      <c r="L74" s="661">
        <v>82.360895999999997</v>
      </c>
      <c r="M74" s="661">
        <v>43.754226000000003</v>
      </c>
      <c r="N74" s="662">
        <v>36.032891999999997</v>
      </c>
      <c r="O74" s="548">
        <v>205</v>
      </c>
      <c r="P74" s="548">
        <v>301</v>
      </c>
      <c r="Q74" s="548" t="s">
        <v>350</v>
      </c>
      <c r="R74" s="64">
        <v>54</v>
      </c>
    </row>
    <row r="75" spans="1:18" ht="15" customHeight="1">
      <c r="A75" s="663">
        <v>70</v>
      </c>
      <c r="B75" s="660" t="s">
        <v>663</v>
      </c>
      <c r="C75" s="664">
        <v>35</v>
      </c>
      <c r="D75" s="659">
        <f t="shared" si="7"/>
        <v>303.39732600000002</v>
      </c>
      <c r="E75" s="659">
        <f t="shared" si="8"/>
        <v>230.72040000000001</v>
      </c>
      <c r="F75" s="661">
        <v>163.89359999999999</v>
      </c>
      <c r="G75" s="661">
        <v>66.826800000000006</v>
      </c>
      <c r="H75" s="661">
        <v>0</v>
      </c>
      <c r="I75" s="661">
        <v>0</v>
      </c>
      <c r="J75" s="661">
        <v>0</v>
      </c>
      <c r="K75" s="661">
        <f t="shared" si="9"/>
        <v>72.676925999999995</v>
      </c>
      <c r="L75" s="661">
        <v>36.915264000000001</v>
      </c>
      <c r="M75" s="661">
        <v>19.611234</v>
      </c>
      <c r="N75" s="662">
        <v>16.150428000000002</v>
      </c>
      <c r="O75" s="548">
        <v>205</v>
      </c>
      <c r="P75" s="548">
        <v>301</v>
      </c>
      <c r="Q75" s="548" t="s">
        <v>350</v>
      </c>
      <c r="R75" s="64">
        <v>84</v>
      </c>
    </row>
    <row r="76" spans="1:18" ht="15" customHeight="1">
      <c r="A76" s="663">
        <v>71</v>
      </c>
      <c r="B76" s="660" t="s">
        <v>664</v>
      </c>
      <c r="C76" s="664">
        <v>66</v>
      </c>
      <c r="D76" s="659">
        <f t="shared" si="7"/>
        <v>515.49472800000001</v>
      </c>
      <c r="E76" s="659">
        <f t="shared" si="8"/>
        <v>392.01119999999997</v>
      </c>
      <c r="F76" s="661">
        <v>269.93279999999999</v>
      </c>
      <c r="G76" s="661">
        <v>122.0784</v>
      </c>
      <c r="H76" s="661">
        <v>0</v>
      </c>
      <c r="I76" s="661">
        <v>0</v>
      </c>
      <c r="J76" s="661">
        <v>0</v>
      </c>
      <c r="K76" s="661">
        <f t="shared" si="9"/>
        <v>123.48352800000001</v>
      </c>
      <c r="L76" s="661">
        <v>62.721792000000001</v>
      </c>
      <c r="M76" s="661">
        <v>33.320951999999998</v>
      </c>
      <c r="N76" s="662">
        <v>27.440784000000001</v>
      </c>
      <c r="O76" s="548">
        <v>205</v>
      </c>
      <c r="P76" s="548">
        <v>301</v>
      </c>
      <c r="Q76" s="548" t="s">
        <v>350</v>
      </c>
      <c r="R76" s="64">
        <v>38</v>
      </c>
    </row>
    <row r="77" spans="1:18" ht="15" customHeight="1">
      <c r="A77" s="663">
        <v>72</v>
      </c>
      <c r="B77" s="660" t="s">
        <v>665</v>
      </c>
      <c r="C77" s="664">
        <v>67</v>
      </c>
      <c r="D77" s="659">
        <f t="shared" si="7"/>
        <v>523.76029200000005</v>
      </c>
      <c r="E77" s="659">
        <f t="shared" si="8"/>
        <v>398.29680000000002</v>
      </c>
      <c r="F77" s="661">
        <v>263.88600000000002</v>
      </c>
      <c r="G77" s="661">
        <v>134.41079999999999</v>
      </c>
      <c r="H77" s="661">
        <v>0</v>
      </c>
      <c r="I77" s="661">
        <v>0</v>
      </c>
      <c r="J77" s="661">
        <v>0</v>
      </c>
      <c r="K77" s="661">
        <f t="shared" si="9"/>
        <v>125.463492</v>
      </c>
      <c r="L77" s="661">
        <v>63.727488000000001</v>
      </c>
      <c r="M77" s="661">
        <v>33.855227999999997</v>
      </c>
      <c r="N77" s="662">
        <v>27.880776000000001</v>
      </c>
      <c r="O77" s="548">
        <v>205</v>
      </c>
      <c r="P77" s="548">
        <v>301</v>
      </c>
      <c r="Q77" s="548" t="s">
        <v>350</v>
      </c>
      <c r="R77" s="64">
        <v>72</v>
      </c>
    </row>
    <row r="78" spans="1:18" ht="15" customHeight="1">
      <c r="A78" s="663">
        <v>73</v>
      </c>
      <c r="B78" s="660" t="s">
        <v>666</v>
      </c>
      <c r="C78" s="664">
        <v>46</v>
      </c>
      <c r="D78" s="659">
        <f t="shared" si="7"/>
        <v>380.16229199999998</v>
      </c>
      <c r="E78" s="659">
        <f t="shared" si="8"/>
        <v>289.09679999999997</v>
      </c>
      <c r="F78" s="661">
        <v>187.9716</v>
      </c>
      <c r="G78" s="661">
        <v>101.12520000000001</v>
      </c>
      <c r="H78" s="661">
        <v>0</v>
      </c>
      <c r="I78" s="661">
        <v>0</v>
      </c>
      <c r="J78" s="661">
        <v>0</v>
      </c>
      <c r="K78" s="661">
        <f t="shared" si="9"/>
        <v>91.065492000000006</v>
      </c>
      <c r="L78" s="661">
        <v>46.255488</v>
      </c>
      <c r="M78" s="661">
        <v>24.573228</v>
      </c>
      <c r="N78" s="662">
        <v>20.236775999999999</v>
      </c>
      <c r="O78" s="548">
        <v>205</v>
      </c>
      <c r="P78" s="548">
        <v>301</v>
      </c>
      <c r="Q78" s="548" t="s">
        <v>350</v>
      </c>
      <c r="R78" s="64">
        <v>68</v>
      </c>
    </row>
    <row r="79" spans="1:18" ht="15" customHeight="1">
      <c r="A79" s="663">
        <v>74</v>
      </c>
      <c r="B79" s="660" t="s">
        <v>667</v>
      </c>
      <c r="C79" s="664">
        <v>50</v>
      </c>
      <c r="D79" s="659">
        <f t="shared" si="7"/>
        <v>414.34177199999999</v>
      </c>
      <c r="E79" s="659">
        <f t="shared" si="8"/>
        <v>315.08879999999999</v>
      </c>
      <c r="F79" s="661">
        <v>205.6224</v>
      </c>
      <c r="G79" s="661">
        <v>109.46639999999999</v>
      </c>
      <c r="H79" s="661">
        <v>0</v>
      </c>
      <c r="I79" s="661">
        <v>0</v>
      </c>
      <c r="J79" s="661">
        <v>0</v>
      </c>
      <c r="K79" s="661">
        <f t="shared" si="9"/>
        <v>99.252972</v>
      </c>
      <c r="L79" s="661">
        <v>50.414208000000002</v>
      </c>
      <c r="M79" s="661">
        <v>26.782547999999998</v>
      </c>
      <c r="N79" s="662">
        <v>22.056215999999999</v>
      </c>
      <c r="O79" s="548">
        <v>205</v>
      </c>
      <c r="P79" s="548">
        <v>301</v>
      </c>
      <c r="Q79" s="548" t="s">
        <v>350</v>
      </c>
      <c r="R79" s="64">
        <v>49</v>
      </c>
    </row>
    <row r="80" spans="1:18" ht="15" customHeight="1">
      <c r="A80" s="663">
        <v>75</v>
      </c>
      <c r="B80" s="660" t="s">
        <v>668</v>
      </c>
      <c r="C80" s="664">
        <v>27</v>
      </c>
      <c r="D80" s="659">
        <f t="shared" si="7"/>
        <v>225.06698399999999</v>
      </c>
      <c r="E80" s="659">
        <f t="shared" si="8"/>
        <v>171.15360000000001</v>
      </c>
      <c r="F80" s="661">
        <v>115.3224</v>
      </c>
      <c r="G80" s="661">
        <v>55.831200000000003</v>
      </c>
      <c r="H80" s="661">
        <v>0</v>
      </c>
      <c r="I80" s="661">
        <v>0</v>
      </c>
      <c r="J80" s="661">
        <v>0</v>
      </c>
      <c r="K80" s="661">
        <f t="shared" si="9"/>
        <v>53.913384000000001</v>
      </c>
      <c r="L80" s="661">
        <v>27.384575999999999</v>
      </c>
      <c r="M80" s="661">
        <v>14.548056000000001</v>
      </c>
      <c r="N80" s="662">
        <v>11.980752000000001</v>
      </c>
      <c r="O80" s="548">
        <v>205</v>
      </c>
      <c r="P80" s="548">
        <v>301</v>
      </c>
      <c r="Q80" s="548" t="s">
        <v>350</v>
      </c>
      <c r="R80" s="64">
        <v>55</v>
      </c>
    </row>
    <row r="81" spans="1:18" ht="15" customHeight="1">
      <c r="A81" s="663">
        <v>76</v>
      </c>
      <c r="B81" s="660" t="s">
        <v>669</v>
      </c>
      <c r="C81" s="664">
        <v>67</v>
      </c>
      <c r="D81" s="659">
        <f t="shared" si="7"/>
        <v>503.757564</v>
      </c>
      <c r="E81" s="659">
        <f t="shared" si="8"/>
        <v>383.0856</v>
      </c>
      <c r="F81" s="661">
        <v>250.6224</v>
      </c>
      <c r="G81" s="661">
        <v>132.4632</v>
      </c>
      <c r="H81" s="661">
        <v>0</v>
      </c>
      <c r="I81" s="661">
        <v>0</v>
      </c>
      <c r="J81" s="661">
        <v>0</v>
      </c>
      <c r="K81" s="661">
        <f t="shared" si="9"/>
        <v>120.671964</v>
      </c>
      <c r="L81" s="661">
        <v>61.293695999999997</v>
      </c>
      <c r="M81" s="661">
        <v>32.562275999999997</v>
      </c>
      <c r="N81" s="662">
        <v>26.815992000000001</v>
      </c>
      <c r="O81" s="548">
        <v>205</v>
      </c>
      <c r="P81" s="548">
        <v>301</v>
      </c>
      <c r="Q81" s="548" t="s">
        <v>350</v>
      </c>
      <c r="R81" s="64">
        <v>26</v>
      </c>
    </row>
    <row r="82" spans="1:18" ht="15" customHeight="1">
      <c r="A82" s="663">
        <v>77</v>
      </c>
      <c r="B82" s="660" t="s">
        <v>670</v>
      </c>
      <c r="C82" s="664">
        <v>65</v>
      </c>
      <c r="D82" s="659">
        <f t="shared" si="7"/>
        <v>554.78692799999999</v>
      </c>
      <c r="E82" s="659">
        <f t="shared" si="8"/>
        <v>421.89120000000003</v>
      </c>
      <c r="F82" s="661">
        <v>278.56920000000002</v>
      </c>
      <c r="G82" s="661">
        <v>143.322</v>
      </c>
      <c r="H82" s="661">
        <v>0</v>
      </c>
      <c r="I82" s="661">
        <v>0</v>
      </c>
      <c r="J82" s="661">
        <v>0</v>
      </c>
      <c r="K82" s="661">
        <f t="shared" si="9"/>
        <v>132.89572799999999</v>
      </c>
      <c r="L82" s="661">
        <v>67.502592000000007</v>
      </c>
      <c r="M82" s="661">
        <v>35.860751999999998</v>
      </c>
      <c r="N82" s="662">
        <v>29.532384</v>
      </c>
      <c r="O82" s="548">
        <v>205</v>
      </c>
      <c r="P82" s="548">
        <v>301</v>
      </c>
      <c r="Q82" s="548" t="s">
        <v>350</v>
      </c>
      <c r="R82" s="64">
        <v>61</v>
      </c>
    </row>
    <row r="83" spans="1:18" ht="15" customHeight="1">
      <c r="A83" s="663">
        <v>78</v>
      </c>
      <c r="B83" s="660" t="s">
        <v>671</v>
      </c>
      <c r="C83" s="664">
        <v>98</v>
      </c>
      <c r="D83" s="659">
        <f t="shared" si="7"/>
        <v>903.36712799999998</v>
      </c>
      <c r="E83" s="659">
        <f t="shared" si="8"/>
        <v>686.97119999999995</v>
      </c>
      <c r="F83" s="661">
        <v>497.76839999999999</v>
      </c>
      <c r="G83" s="661">
        <v>189.2028</v>
      </c>
      <c r="H83" s="661">
        <v>0</v>
      </c>
      <c r="I83" s="661">
        <v>0</v>
      </c>
      <c r="J83" s="661">
        <v>0</v>
      </c>
      <c r="K83" s="661">
        <f t="shared" si="9"/>
        <v>216.395928</v>
      </c>
      <c r="L83" s="661">
        <v>109.915392</v>
      </c>
      <c r="M83" s="661">
        <v>58.392552000000002</v>
      </c>
      <c r="N83" s="662">
        <v>48.087983999999999</v>
      </c>
      <c r="O83" s="548">
        <v>205</v>
      </c>
      <c r="P83" s="548">
        <v>301</v>
      </c>
      <c r="Q83" s="548" t="s">
        <v>350</v>
      </c>
      <c r="R83" s="64">
        <v>62</v>
      </c>
    </row>
    <row r="84" spans="1:18" ht="15" customHeight="1">
      <c r="A84" s="663">
        <v>79</v>
      </c>
      <c r="B84" s="660" t="s">
        <v>672</v>
      </c>
      <c r="C84" s="664">
        <v>177</v>
      </c>
      <c r="D84" s="659">
        <f t="shared" si="7"/>
        <v>1464.057354</v>
      </c>
      <c r="E84" s="659">
        <f t="shared" si="8"/>
        <v>1113.3516</v>
      </c>
      <c r="F84" s="661">
        <v>779.97360000000003</v>
      </c>
      <c r="G84" s="661">
        <v>333.37799999999999</v>
      </c>
      <c r="H84" s="661">
        <v>0</v>
      </c>
      <c r="I84" s="661">
        <v>0</v>
      </c>
      <c r="J84" s="661">
        <v>0</v>
      </c>
      <c r="K84" s="661">
        <f t="shared" si="9"/>
        <v>350.70575400000001</v>
      </c>
      <c r="L84" s="661">
        <v>178.136256</v>
      </c>
      <c r="M84" s="661">
        <v>94.634885999999995</v>
      </c>
      <c r="N84" s="662">
        <v>77.934612000000001</v>
      </c>
      <c r="O84" s="548">
        <v>205</v>
      </c>
      <c r="P84" s="548">
        <v>301</v>
      </c>
      <c r="Q84" s="548" t="s">
        <v>350</v>
      </c>
      <c r="R84" s="64">
        <v>105</v>
      </c>
    </row>
    <row r="85" spans="1:18" ht="15" customHeight="1">
      <c r="A85" s="663">
        <v>80</v>
      </c>
      <c r="B85" s="660" t="s">
        <v>673</v>
      </c>
      <c r="C85" s="664">
        <v>44</v>
      </c>
      <c r="D85" s="659">
        <f t="shared" si="7"/>
        <v>381.79552200000001</v>
      </c>
      <c r="E85" s="659">
        <f t="shared" si="8"/>
        <v>290.33879999999999</v>
      </c>
      <c r="F85" s="661">
        <v>206.7852</v>
      </c>
      <c r="G85" s="661">
        <v>83.553600000000003</v>
      </c>
      <c r="H85" s="661">
        <v>0</v>
      </c>
      <c r="I85" s="661">
        <v>0</v>
      </c>
      <c r="J85" s="661">
        <v>0</v>
      </c>
      <c r="K85" s="661">
        <f t="shared" si="9"/>
        <v>91.456721999999999</v>
      </c>
      <c r="L85" s="661">
        <v>46.454208000000001</v>
      </c>
      <c r="M85" s="661">
        <v>24.678798</v>
      </c>
      <c r="N85" s="662">
        <v>20.323716000000001</v>
      </c>
      <c r="O85" s="548">
        <v>205</v>
      </c>
      <c r="P85" s="548">
        <v>301</v>
      </c>
      <c r="Q85" s="548" t="s">
        <v>350</v>
      </c>
      <c r="R85" s="64">
        <v>174</v>
      </c>
    </row>
    <row r="86" spans="1:18" ht="15" customHeight="1">
      <c r="A86" s="663">
        <v>81</v>
      </c>
      <c r="B86" s="660" t="s">
        <v>674</v>
      </c>
      <c r="C86" s="664">
        <v>80</v>
      </c>
      <c r="D86" s="659">
        <f t="shared" si="7"/>
        <v>630.54355199999998</v>
      </c>
      <c r="E86" s="659">
        <f t="shared" si="8"/>
        <v>479.50080000000003</v>
      </c>
      <c r="F86" s="661">
        <v>330.4212</v>
      </c>
      <c r="G86" s="661">
        <v>149.0796</v>
      </c>
      <c r="H86" s="661">
        <v>0</v>
      </c>
      <c r="I86" s="661">
        <v>0</v>
      </c>
      <c r="J86" s="661">
        <v>0</v>
      </c>
      <c r="K86" s="661">
        <f t="shared" si="9"/>
        <v>151.04275200000001</v>
      </c>
      <c r="L86" s="661">
        <v>76.720128000000003</v>
      </c>
      <c r="M86" s="661">
        <v>40.757567999999999</v>
      </c>
      <c r="N86" s="662">
        <v>33.565055999999998</v>
      </c>
      <c r="O86" s="548">
        <v>205</v>
      </c>
      <c r="P86" s="548">
        <v>301</v>
      </c>
      <c r="Q86" s="548" t="s">
        <v>350</v>
      </c>
      <c r="R86" s="64">
        <v>44</v>
      </c>
    </row>
    <row r="87" spans="1:18" ht="15" customHeight="1">
      <c r="A87" s="663">
        <v>82</v>
      </c>
      <c r="B87" s="660" t="s">
        <v>675</v>
      </c>
      <c r="C87" s="664">
        <v>61</v>
      </c>
      <c r="D87" s="659">
        <f t="shared" si="7"/>
        <v>495.73658999999998</v>
      </c>
      <c r="E87" s="659">
        <f t="shared" si="8"/>
        <v>376.98599999999999</v>
      </c>
      <c r="F87" s="661">
        <v>252.3432</v>
      </c>
      <c r="G87" s="661">
        <v>124.64279999999999</v>
      </c>
      <c r="H87" s="661">
        <v>0</v>
      </c>
      <c r="I87" s="661">
        <v>0</v>
      </c>
      <c r="J87" s="661">
        <v>0</v>
      </c>
      <c r="K87" s="661">
        <f t="shared" si="9"/>
        <v>118.75059</v>
      </c>
      <c r="L87" s="661">
        <v>60.31776</v>
      </c>
      <c r="M87" s="661">
        <v>32.043810000000001</v>
      </c>
      <c r="N87" s="662">
        <v>26.389019999999999</v>
      </c>
      <c r="O87" s="548">
        <v>205</v>
      </c>
      <c r="P87" s="548">
        <v>301</v>
      </c>
      <c r="Q87" s="548" t="s">
        <v>350</v>
      </c>
      <c r="R87" s="64">
        <v>85</v>
      </c>
    </row>
    <row r="88" spans="1:18" ht="15" customHeight="1">
      <c r="A88" s="663">
        <v>83</v>
      </c>
      <c r="B88" s="660" t="s">
        <v>676</v>
      </c>
      <c r="C88" s="664">
        <v>63</v>
      </c>
      <c r="D88" s="659">
        <f t="shared" si="7"/>
        <v>564.76462200000003</v>
      </c>
      <c r="E88" s="659">
        <f t="shared" si="8"/>
        <v>429.47879999999998</v>
      </c>
      <c r="F88" s="661">
        <v>298.45440000000002</v>
      </c>
      <c r="G88" s="661">
        <v>131.02440000000001</v>
      </c>
      <c r="H88" s="661">
        <v>0</v>
      </c>
      <c r="I88" s="661">
        <v>0</v>
      </c>
      <c r="J88" s="661">
        <v>0</v>
      </c>
      <c r="K88" s="661">
        <f t="shared" si="9"/>
        <v>135.285822</v>
      </c>
      <c r="L88" s="661">
        <v>68.716607999999994</v>
      </c>
      <c r="M88" s="661">
        <v>36.505698000000002</v>
      </c>
      <c r="N88" s="662">
        <v>30.063516</v>
      </c>
      <c r="O88" s="548">
        <v>205</v>
      </c>
      <c r="P88" s="548">
        <v>301</v>
      </c>
      <c r="Q88" s="548" t="s">
        <v>350</v>
      </c>
      <c r="R88" s="64">
        <v>60</v>
      </c>
    </row>
    <row r="89" spans="1:18" ht="15" customHeight="1">
      <c r="A89" s="663">
        <v>84</v>
      </c>
      <c r="B89" s="660" t="s">
        <v>677</v>
      </c>
      <c r="C89" s="664">
        <v>58</v>
      </c>
      <c r="D89" s="659">
        <f t="shared" si="7"/>
        <v>476.29878600000001</v>
      </c>
      <c r="E89" s="659">
        <f t="shared" si="8"/>
        <v>362.20440000000002</v>
      </c>
      <c r="F89" s="661">
        <v>243.60839999999999</v>
      </c>
      <c r="G89" s="661">
        <v>118.596</v>
      </c>
      <c r="H89" s="661">
        <v>0</v>
      </c>
      <c r="I89" s="661">
        <v>0</v>
      </c>
      <c r="J89" s="661">
        <v>0</v>
      </c>
      <c r="K89" s="661">
        <f t="shared" si="9"/>
        <v>114.094386</v>
      </c>
      <c r="L89" s="661">
        <v>57.952703999999997</v>
      </c>
      <c r="M89" s="661">
        <v>30.787374</v>
      </c>
      <c r="N89" s="662">
        <v>25.354308</v>
      </c>
      <c r="O89" s="548">
        <v>205</v>
      </c>
      <c r="P89" s="548">
        <v>301</v>
      </c>
      <c r="Q89" s="548" t="s">
        <v>350</v>
      </c>
      <c r="R89" s="64">
        <v>64</v>
      </c>
    </row>
    <row r="90" spans="1:18" ht="15" customHeight="1">
      <c r="A90" s="663">
        <v>85</v>
      </c>
      <c r="B90" s="660" t="s">
        <v>678</v>
      </c>
      <c r="C90" s="664">
        <v>75</v>
      </c>
      <c r="D90" s="659">
        <f t="shared" si="7"/>
        <v>611.71169999999995</v>
      </c>
      <c r="E90" s="659">
        <f t="shared" si="8"/>
        <v>465.18</v>
      </c>
      <c r="F90" s="661">
        <v>312.86160000000001</v>
      </c>
      <c r="G90" s="661">
        <v>152.3184</v>
      </c>
      <c r="H90" s="661">
        <v>0</v>
      </c>
      <c r="I90" s="661">
        <v>0</v>
      </c>
      <c r="J90" s="661">
        <v>0</v>
      </c>
      <c r="K90" s="661">
        <f t="shared" si="9"/>
        <v>146.5317</v>
      </c>
      <c r="L90" s="661">
        <v>74.428799999999995</v>
      </c>
      <c r="M90" s="661">
        <v>39.540300000000002</v>
      </c>
      <c r="N90" s="662">
        <v>32.562600000000003</v>
      </c>
      <c r="O90" s="548">
        <v>205</v>
      </c>
      <c r="P90" s="548">
        <v>301</v>
      </c>
      <c r="Q90" s="548" t="s">
        <v>350</v>
      </c>
      <c r="R90" s="64">
        <v>63</v>
      </c>
    </row>
    <row r="91" spans="1:18" ht="15" customHeight="1">
      <c r="A91" s="663">
        <v>86</v>
      </c>
      <c r="B91" s="660" t="s">
        <v>679</v>
      </c>
      <c r="C91" s="664">
        <v>71</v>
      </c>
      <c r="D91" s="659">
        <f t="shared" si="7"/>
        <v>583.35188400000004</v>
      </c>
      <c r="E91" s="659">
        <f t="shared" si="8"/>
        <v>443.61360000000002</v>
      </c>
      <c r="F91" s="661">
        <v>287.75040000000001</v>
      </c>
      <c r="G91" s="661">
        <v>155.86320000000001</v>
      </c>
      <c r="H91" s="661">
        <v>0</v>
      </c>
      <c r="I91" s="661">
        <v>0</v>
      </c>
      <c r="J91" s="661">
        <v>0</v>
      </c>
      <c r="K91" s="661">
        <f t="shared" si="9"/>
        <v>139.73828399999999</v>
      </c>
      <c r="L91" s="661">
        <v>70.978176000000005</v>
      </c>
      <c r="M91" s="661">
        <v>37.707155999999998</v>
      </c>
      <c r="N91" s="662">
        <v>31.052952000000001</v>
      </c>
      <c r="O91" s="548">
        <v>205</v>
      </c>
      <c r="P91" s="548">
        <v>301</v>
      </c>
      <c r="Q91" s="548" t="s">
        <v>350</v>
      </c>
      <c r="R91" s="64">
        <v>77</v>
      </c>
    </row>
    <row r="92" spans="1:18" ht="15" customHeight="1">
      <c r="A92" s="663">
        <v>87</v>
      </c>
      <c r="B92" s="660" t="s">
        <v>680</v>
      </c>
      <c r="C92" s="664">
        <v>50</v>
      </c>
      <c r="D92" s="659">
        <f t="shared" si="7"/>
        <v>435.08300400000002</v>
      </c>
      <c r="E92" s="659">
        <f t="shared" si="8"/>
        <v>330.86160000000001</v>
      </c>
      <c r="F92" s="661">
        <v>228.39599999999999</v>
      </c>
      <c r="G92" s="661">
        <v>102.46559999999999</v>
      </c>
      <c r="H92" s="661">
        <v>0</v>
      </c>
      <c r="I92" s="661">
        <v>0</v>
      </c>
      <c r="J92" s="661">
        <v>0</v>
      </c>
      <c r="K92" s="661">
        <f t="shared" si="9"/>
        <v>104.22140400000001</v>
      </c>
      <c r="L92" s="661">
        <v>52.937855999999996</v>
      </c>
      <c r="M92" s="661">
        <v>28.123235999999999</v>
      </c>
      <c r="N92" s="662">
        <v>23.160312000000001</v>
      </c>
      <c r="O92" s="548">
        <v>205</v>
      </c>
      <c r="P92" s="548">
        <v>301</v>
      </c>
      <c r="Q92" s="548" t="s">
        <v>350</v>
      </c>
      <c r="R92" s="64">
        <v>72</v>
      </c>
    </row>
    <row r="93" spans="1:18" ht="15" customHeight="1">
      <c r="A93" s="663">
        <v>88</v>
      </c>
      <c r="B93" s="660" t="s">
        <v>681</v>
      </c>
      <c r="C93" s="664">
        <v>83</v>
      </c>
      <c r="D93" s="659">
        <f t="shared" si="7"/>
        <v>643.77981599999998</v>
      </c>
      <c r="E93" s="659">
        <f t="shared" si="8"/>
        <v>489.56639999999999</v>
      </c>
      <c r="F93" s="661">
        <v>323.27159999999998</v>
      </c>
      <c r="G93" s="661">
        <v>166.29480000000001</v>
      </c>
      <c r="H93" s="661">
        <v>0</v>
      </c>
      <c r="I93" s="661">
        <v>0</v>
      </c>
      <c r="J93" s="661">
        <v>0</v>
      </c>
      <c r="K93" s="661">
        <f t="shared" si="9"/>
        <v>154.213416</v>
      </c>
      <c r="L93" s="661">
        <v>78.330624</v>
      </c>
      <c r="M93" s="661">
        <v>41.613143999999998</v>
      </c>
      <c r="N93" s="662">
        <v>34.269647999999997</v>
      </c>
      <c r="O93" s="548">
        <v>205</v>
      </c>
      <c r="P93" s="548">
        <v>301</v>
      </c>
      <c r="Q93" s="548" t="s">
        <v>350</v>
      </c>
      <c r="R93" s="64">
        <v>49</v>
      </c>
    </row>
    <row r="94" spans="1:18" ht="15" customHeight="1">
      <c r="A94" s="663">
        <v>90</v>
      </c>
      <c r="B94" s="660" t="s">
        <v>682</v>
      </c>
      <c r="C94" s="663">
        <v>337</v>
      </c>
      <c r="D94" s="659">
        <f t="shared" si="7"/>
        <v>2751.9057600000001</v>
      </c>
      <c r="E94" s="659">
        <f t="shared" si="8"/>
        <v>2092.7040000000002</v>
      </c>
      <c r="F94" s="661">
        <v>1503.6443999999999</v>
      </c>
      <c r="G94" s="661">
        <v>589.05960000000005</v>
      </c>
      <c r="H94" s="661">
        <v>0</v>
      </c>
      <c r="I94" s="661">
        <v>0</v>
      </c>
      <c r="J94" s="661">
        <v>0</v>
      </c>
      <c r="K94" s="661">
        <f t="shared" si="9"/>
        <v>659.20176000000004</v>
      </c>
      <c r="L94" s="661">
        <v>334.83264000000003</v>
      </c>
      <c r="M94" s="661">
        <v>177.87984</v>
      </c>
      <c r="N94" s="662">
        <v>146.48928000000001</v>
      </c>
      <c r="O94" s="548">
        <v>205</v>
      </c>
      <c r="P94" s="548">
        <v>301</v>
      </c>
      <c r="Q94" s="548" t="s">
        <v>350</v>
      </c>
      <c r="R94" s="64">
        <v>86</v>
      </c>
    </row>
    <row r="95" spans="1:18" ht="15" customHeight="1">
      <c r="A95" s="663">
        <v>91</v>
      </c>
      <c r="B95" s="660" t="s">
        <v>683</v>
      </c>
      <c r="C95" s="663">
        <v>96</v>
      </c>
      <c r="D95" s="659">
        <f t="shared" si="7"/>
        <v>806.30908199999999</v>
      </c>
      <c r="E95" s="659">
        <f t="shared" si="8"/>
        <v>613.16279999999995</v>
      </c>
      <c r="F95" s="661">
        <v>443.50920000000002</v>
      </c>
      <c r="G95" s="661">
        <v>169.65360000000001</v>
      </c>
      <c r="H95" s="661">
        <v>0</v>
      </c>
      <c r="I95" s="661">
        <v>0</v>
      </c>
      <c r="J95" s="661">
        <v>0</v>
      </c>
      <c r="K95" s="661">
        <f t="shared" si="9"/>
        <v>193.14628200000001</v>
      </c>
      <c r="L95" s="661">
        <v>98.106048000000001</v>
      </c>
      <c r="M95" s="661">
        <v>52.118837999999997</v>
      </c>
      <c r="N95" s="662">
        <v>42.921396000000001</v>
      </c>
      <c r="O95" s="548">
        <v>205</v>
      </c>
      <c r="P95" s="548">
        <v>301</v>
      </c>
      <c r="Q95" s="548" t="s">
        <v>350</v>
      </c>
      <c r="R95" s="64">
        <v>30</v>
      </c>
    </row>
    <row r="96" spans="1:18" ht="15" customHeight="1">
      <c r="A96" s="663">
        <v>92</v>
      </c>
      <c r="B96" s="660" t="s">
        <v>684</v>
      </c>
      <c r="C96" s="663">
        <v>92</v>
      </c>
      <c r="D96" s="659">
        <f t="shared" si="7"/>
        <v>708.17168400000003</v>
      </c>
      <c r="E96" s="659">
        <f t="shared" si="8"/>
        <v>538.53359999999998</v>
      </c>
      <c r="F96" s="661">
        <v>380.10120000000001</v>
      </c>
      <c r="G96" s="661">
        <v>158.4324</v>
      </c>
      <c r="H96" s="661">
        <v>0</v>
      </c>
      <c r="I96" s="661">
        <v>0</v>
      </c>
      <c r="J96" s="661">
        <v>0</v>
      </c>
      <c r="K96" s="661">
        <f t="shared" si="9"/>
        <v>169.63808399999999</v>
      </c>
      <c r="L96" s="661">
        <v>86.165375999999995</v>
      </c>
      <c r="M96" s="661">
        <v>45.775356000000002</v>
      </c>
      <c r="N96" s="662">
        <v>37.697352000000002</v>
      </c>
      <c r="O96" s="548">
        <v>205</v>
      </c>
      <c r="P96" s="548">
        <v>301</v>
      </c>
      <c r="Q96" s="548" t="s">
        <v>350</v>
      </c>
      <c r="R96" s="64">
        <v>289</v>
      </c>
    </row>
  </sheetData>
  <mergeCells count="12">
    <mergeCell ref="A2:Q2"/>
    <mergeCell ref="E3:F3"/>
    <mergeCell ref="P3:Q3"/>
    <mergeCell ref="E4:J4"/>
    <mergeCell ref="K4:N4"/>
    <mergeCell ref="A4:A5"/>
    <mergeCell ref="B4:B5"/>
    <mergeCell ref="C4:C5"/>
    <mergeCell ref="D4:D5"/>
    <mergeCell ref="O4:O5"/>
    <mergeCell ref="P4:P5"/>
    <mergeCell ref="Q4:Q5"/>
  </mergeCells>
  <phoneticPr fontId="92" type="noConversion"/>
  <pageMargins left="0.55069444444444404" right="0.47222222222222199" top="1" bottom="1" header="0.5" footer="0.5"/>
  <pageSetup paperSize="9" scale="76" firstPageNumber="20" fitToHeight="0" orientation="landscape" useFirstPageNumber="1"/>
  <headerFooter>
    <oddFooter>&amp;C&amp;14&amp;P</oddFooter>
  </headerFooter>
</worksheet>
</file>

<file path=xl/worksheets/sheet12.xml><?xml version="1.0" encoding="utf-8"?>
<worksheet xmlns="http://schemas.openxmlformats.org/spreadsheetml/2006/main" xmlns:r="http://schemas.openxmlformats.org/officeDocument/2006/relationships">
  <sheetPr>
    <pageSetUpPr fitToPage="1"/>
  </sheetPr>
  <dimension ref="A1:R29"/>
  <sheetViews>
    <sheetView topLeftCell="A9" workbookViewId="0">
      <selection activeCell="J20" sqref="J20"/>
    </sheetView>
  </sheetViews>
  <sheetFormatPr defaultColWidth="10.28515625" defaultRowHeight="13.5"/>
  <cols>
    <col min="1" max="1" width="21.85546875" style="620" customWidth="1"/>
    <col min="2" max="2" width="7.85546875" style="620" customWidth="1"/>
    <col min="3" max="3" width="11.140625" style="621" customWidth="1"/>
    <col min="4" max="4" width="10" style="620" customWidth="1"/>
    <col min="5" max="5" width="9.28515625" style="620" customWidth="1"/>
    <col min="6" max="6" width="7.42578125" style="620" customWidth="1"/>
    <col min="7" max="7" width="6.85546875" style="620" customWidth="1"/>
    <col min="8" max="9" width="9.85546875" style="620" customWidth="1"/>
    <col min="10" max="10" width="9.28515625" style="620" customWidth="1"/>
    <col min="11" max="11" width="9.7109375" style="620" customWidth="1"/>
    <col min="12" max="13" width="8.28515625" style="620" customWidth="1"/>
    <col min="14" max="14" width="7.5703125" style="620" customWidth="1"/>
    <col min="15" max="15" width="9.42578125" style="620" customWidth="1"/>
    <col min="16" max="16" width="9.28515625" style="620" customWidth="1"/>
    <col min="17" max="17" width="9.5703125" style="620" customWidth="1"/>
    <col min="18" max="18" width="9.7109375" style="622" customWidth="1"/>
    <col min="19" max="20" width="10.28515625" style="142" customWidth="1"/>
    <col min="21" max="16384" width="10.28515625" style="142"/>
  </cols>
  <sheetData>
    <row r="1" spans="1:18">
      <c r="A1" s="623" t="s">
        <v>685</v>
      </c>
    </row>
    <row r="2" spans="1:18" ht="25.5">
      <c r="A2" s="874" t="s">
        <v>686</v>
      </c>
      <c r="B2" s="874"/>
      <c r="C2" s="874"/>
      <c r="D2" s="874"/>
      <c r="E2" s="874"/>
      <c r="F2" s="874"/>
      <c r="G2" s="874"/>
      <c r="H2" s="874"/>
      <c r="I2" s="874"/>
      <c r="J2" s="874"/>
      <c r="K2" s="874"/>
      <c r="L2" s="874"/>
      <c r="M2" s="874"/>
      <c r="N2" s="874"/>
      <c r="O2" s="874"/>
      <c r="P2" s="874"/>
      <c r="Q2" s="874"/>
      <c r="R2" s="874"/>
    </row>
    <row r="3" spans="1:18" ht="22.5" customHeight="1">
      <c r="A3" s="624" t="s">
        <v>78</v>
      </c>
      <c r="B3" s="624"/>
      <c r="C3" s="625"/>
      <c r="D3" s="626"/>
      <c r="E3" s="626"/>
      <c r="F3" s="626"/>
      <c r="G3" s="626"/>
      <c r="H3" s="875"/>
      <c r="I3" s="875"/>
      <c r="J3" s="875"/>
      <c r="K3" s="626"/>
      <c r="L3" s="627"/>
      <c r="M3" s="627"/>
      <c r="N3" s="628"/>
      <c r="O3" s="627"/>
      <c r="P3" s="627"/>
      <c r="Q3" s="876" t="s">
        <v>328</v>
      </c>
      <c r="R3" s="876"/>
    </row>
    <row r="4" spans="1:18" ht="22.5" customHeight="1">
      <c r="A4" s="879" t="s">
        <v>330</v>
      </c>
      <c r="B4" s="877" t="s">
        <v>687</v>
      </c>
      <c r="C4" s="878"/>
      <c r="D4" s="879" t="s">
        <v>688</v>
      </c>
      <c r="E4" s="879"/>
      <c r="F4" s="879"/>
      <c r="G4" s="879"/>
      <c r="H4" s="879"/>
      <c r="I4" s="879"/>
      <c r="J4" s="879"/>
      <c r="K4" s="879"/>
      <c r="L4" s="879"/>
      <c r="M4" s="879"/>
      <c r="N4" s="880"/>
      <c r="O4" s="883" t="s">
        <v>689</v>
      </c>
      <c r="P4" s="883" t="s">
        <v>690</v>
      </c>
      <c r="Q4" s="883" t="s">
        <v>691</v>
      </c>
      <c r="R4" s="883" t="s">
        <v>149</v>
      </c>
    </row>
    <row r="5" spans="1:18" ht="21.75" customHeight="1">
      <c r="A5" s="879"/>
      <c r="B5" s="883" t="s">
        <v>287</v>
      </c>
      <c r="C5" s="885" t="s">
        <v>692</v>
      </c>
      <c r="D5" s="883" t="s">
        <v>287</v>
      </c>
      <c r="E5" s="883" t="s">
        <v>693</v>
      </c>
      <c r="F5" s="883" t="s">
        <v>694</v>
      </c>
      <c r="G5" s="883"/>
      <c r="H5" s="883" t="s">
        <v>517</v>
      </c>
      <c r="I5" s="877" t="s">
        <v>695</v>
      </c>
      <c r="J5" s="881"/>
      <c r="K5" s="881"/>
      <c r="L5" s="881"/>
      <c r="M5" s="881"/>
      <c r="N5" s="882"/>
      <c r="O5" s="888"/>
      <c r="P5" s="888"/>
      <c r="Q5" s="888"/>
      <c r="R5" s="888"/>
    </row>
    <row r="6" spans="1:18" ht="24">
      <c r="A6" s="879"/>
      <c r="B6" s="884"/>
      <c r="C6" s="886"/>
      <c r="D6" s="887"/>
      <c r="E6" s="884"/>
      <c r="F6" s="884"/>
      <c r="G6" s="884"/>
      <c r="H6" s="884"/>
      <c r="I6" s="630" t="s">
        <v>283</v>
      </c>
      <c r="J6" s="630" t="s">
        <v>696</v>
      </c>
      <c r="K6" s="630" t="s">
        <v>336</v>
      </c>
      <c r="L6" s="630" t="s">
        <v>697</v>
      </c>
      <c r="M6" s="630" t="s">
        <v>698</v>
      </c>
      <c r="N6" s="630" t="s">
        <v>699</v>
      </c>
      <c r="O6" s="884"/>
      <c r="P6" s="884"/>
      <c r="Q6" s="884"/>
      <c r="R6" s="884"/>
    </row>
    <row r="7" spans="1:18" ht="18" customHeight="1">
      <c r="A7" s="629" t="s">
        <v>700</v>
      </c>
      <c r="B7" s="631">
        <v>3431</v>
      </c>
      <c r="C7" s="632">
        <v>6076.68</v>
      </c>
      <c r="D7" s="631">
        <f>D8+D18+D26</f>
        <v>1308</v>
      </c>
      <c r="E7" s="631"/>
      <c r="F7" s="633">
        <v>301</v>
      </c>
      <c r="G7" s="262">
        <v>50101</v>
      </c>
      <c r="H7" s="632">
        <f>I7+O7+P7+Q7</f>
        <v>7435.8892999999998</v>
      </c>
      <c r="I7" s="634">
        <f>J7+K7+L7+M7+N7</f>
        <v>6898.27</v>
      </c>
      <c r="J7" s="632">
        <f>J8+J18+J26</f>
        <v>6149.7</v>
      </c>
      <c r="K7" s="632">
        <f t="shared" ref="K7:Q7" si="0">K8+K18+K26</f>
        <v>117.31</v>
      </c>
      <c r="L7" s="632">
        <f t="shared" si="0"/>
        <v>0</v>
      </c>
      <c r="M7" s="632">
        <f t="shared" si="0"/>
        <v>0</v>
      </c>
      <c r="N7" s="632">
        <f t="shared" si="0"/>
        <v>631.26</v>
      </c>
      <c r="O7" s="632">
        <f t="shared" si="0"/>
        <v>300.33120000000002</v>
      </c>
      <c r="P7" s="632">
        <f t="shared" si="0"/>
        <v>105.89319999999999</v>
      </c>
      <c r="Q7" s="632">
        <f t="shared" si="0"/>
        <v>131.39490000000001</v>
      </c>
      <c r="R7" s="635"/>
    </row>
    <row r="8" spans="1:18" ht="21" customHeight="1">
      <c r="A8" s="629" t="s">
        <v>701</v>
      </c>
      <c r="B8" s="631">
        <v>35</v>
      </c>
      <c r="C8" s="632">
        <v>255.22</v>
      </c>
      <c r="D8" s="636">
        <f>SUM(D9:D12)</f>
        <v>125</v>
      </c>
      <c r="E8" s="636"/>
      <c r="F8" s="633">
        <v>301</v>
      </c>
      <c r="G8" s="262">
        <v>50101</v>
      </c>
      <c r="H8" s="632">
        <f t="shared" ref="H8:H17" si="1">I8+O8+P8+Q8</f>
        <v>2633.3627000000001</v>
      </c>
      <c r="I8" s="634">
        <f>J8+K8+L8+M8+N8</f>
        <v>2129.65</v>
      </c>
      <c r="J8" s="636">
        <f>SUM(J9:J17)</f>
        <v>1645.81</v>
      </c>
      <c r="K8" s="636">
        <f t="shared" ref="K8:Q8" si="2">SUM(K9:K17)</f>
        <v>0</v>
      </c>
      <c r="L8" s="636">
        <f t="shared" si="2"/>
        <v>0</v>
      </c>
      <c r="M8" s="636">
        <f t="shared" si="2"/>
        <v>0</v>
      </c>
      <c r="N8" s="636">
        <f t="shared" si="2"/>
        <v>483.84</v>
      </c>
      <c r="O8" s="636">
        <f t="shared" si="2"/>
        <v>276.74400000000003</v>
      </c>
      <c r="P8" s="636">
        <f t="shared" si="2"/>
        <v>105.89319999999999</v>
      </c>
      <c r="Q8" s="636">
        <f t="shared" si="2"/>
        <v>121.07550000000001</v>
      </c>
      <c r="R8" s="635"/>
    </row>
    <row r="9" spans="1:18" ht="24">
      <c r="A9" s="637" t="s">
        <v>702</v>
      </c>
      <c r="B9" s="631">
        <v>32</v>
      </c>
      <c r="C9" s="632">
        <v>237.49</v>
      </c>
      <c r="D9" s="638">
        <v>21</v>
      </c>
      <c r="E9" s="638">
        <v>2081101</v>
      </c>
      <c r="F9" s="638">
        <v>301</v>
      </c>
      <c r="G9" s="262">
        <v>50101</v>
      </c>
      <c r="H9" s="632">
        <f t="shared" si="1"/>
        <v>190.3458</v>
      </c>
      <c r="I9" s="634">
        <f t="shared" ref="I9:I17" si="3">J9+K9+L9+M9+N9</f>
        <v>146.46</v>
      </c>
      <c r="J9" s="634">
        <v>120</v>
      </c>
      <c r="K9" s="634"/>
      <c r="L9" s="634"/>
      <c r="M9" s="634"/>
      <c r="N9" s="634">
        <v>26.46</v>
      </c>
      <c r="O9" s="639">
        <f>(J9+N9)*0.16</f>
        <v>23.433599999999998</v>
      </c>
      <c r="P9" s="639">
        <f t="shared" ref="P9:P13" si="4">J9*0.085</f>
        <v>10.199999999999999</v>
      </c>
      <c r="Q9" s="639">
        <f>(J9+N9)*0.07</f>
        <v>10.2522</v>
      </c>
      <c r="R9" s="635"/>
    </row>
    <row r="10" spans="1:18" ht="23.1" customHeight="1">
      <c r="A10" s="637" t="s">
        <v>703</v>
      </c>
      <c r="B10" s="631">
        <v>3</v>
      </c>
      <c r="C10" s="632">
        <v>17.73</v>
      </c>
      <c r="D10" s="638">
        <v>3</v>
      </c>
      <c r="E10" s="638">
        <v>2140106</v>
      </c>
      <c r="F10" s="638">
        <v>301</v>
      </c>
      <c r="G10" s="262">
        <v>50101</v>
      </c>
      <c r="H10" s="632">
        <f t="shared" si="1"/>
        <v>23.564800000000002</v>
      </c>
      <c r="I10" s="634">
        <f t="shared" si="3"/>
        <v>17.920000000000002</v>
      </c>
      <c r="J10" s="634">
        <v>17.920000000000002</v>
      </c>
      <c r="K10" s="634"/>
      <c r="L10" s="634"/>
      <c r="M10" s="634"/>
      <c r="N10" s="634"/>
      <c r="O10" s="639">
        <f>(J10+N10)*0.16</f>
        <v>2.8672</v>
      </c>
      <c r="P10" s="639">
        <f t="shared" si="4"/>
        <v>1.5232000000000001</v>
      </c>
      <c r="Q10" s="639">
        <f t="shared" ref="Q10:Q17" si="5">(J10+N10)*0.07</f>
        <v>1.2544</v>
      </c>
      <c r="R10" s="635"/>
    </row>
    <row r="11" spans="1:18" ht="24.95" customHeight="1">
      <c r="A11" s="637" t="s">
        <v>704</v>
      </c>
      <c r="B11" s="631"/>
      <c r="C11" s="632"/>
      <c r="D11" s="634">
        <v>44</v>
      </c>
      <c r="E11" s="638">
        <v>2130309</v>
      </c>
      <c r="F11" s="633">
        <v>301</v>
      </c>
      <c r="G11" s="262">
        <v>50101</v>
      </c>
      <c r="H11" s="632">
        <f t="shared" si="1"/>
        <v>394.16590000000002</v>
      </c>
      <c r="I11" s="634">
        <f t="shared" si="3"/>
        <v>303.33</v>
      </c>
      <c r="J11" s="640">
        <v>247.89</v>
      </c>
      <c r="K11" s="640"/>
      <c r="L11" s="640"/>
      <c r="M11" s="640"/>
      <c r="N11" s="640">
        <v>55.44</v>
      </c>
      <c r="O11" s="639">
        <f t="shared" ref="O11:O17" si="6">(J11+N11)*0.16</f>
        <v>48.532800000000002</v>
      </c>
      <c r="P11" s="640">
        <v>21.07</v>
      </c>
      <c r="Q11" s="639">
        <f t="shared" si="5"/>
        <v>21.2331</v>
      </c>
      <c r="R11" s="635"/>
    </row>
    <row r="12" spans="1:18" ht="48">
      <c r="A12" s="637" t="s">
        <v>705</v>
      </c>
      <c r="B12" s="631"/>
      <c r="C12" s="632"/>
      <c r="D12" s="634">
        <v>57</v>
      </c>
      <c r="E12" s="638">
        <v>2070801</v>
      </c>
      <c r="F12" s="633">
        <v>301</v>
      </c>
      <c r="G12" s="262">
        <v>50101</v>
      </c>
      <c r="H12" s="632">
        <f t="shared" si="1"/>
        <v>400</v>
      </c>
      <c r="I12" s="634">
        <f t="shared" si="3"/>
        <v>400</v>
      </c>
      <c r="J12" s="640">
        <v>400</v>
      </c>
      <c r="K12" s="640"/>
      <c r="L12" s="640"/>
      <c r="M12" s="640"/>
      <c r="N12" s="640"/>
      <c r="O12" s="639"/>
      <c r="P12" s="640"/>
      <c r="Q12" s="639"/>
      <c r="R12" s="635" t="s">
        <v>706</v>
      </c>
    </row>
    <row r="13" spans="1:18" ht="36">
      <c r="A13" s="635" t="s">
        <v>707</v>
      </c>
      <c r="B13" s="631">
        <v>149</v>
      </c>
      <c r="C13" s="632">
        <v>902</v>
      </c>
      <c r="D13" s="634">
        <v>133</v>
      </c>
      <c r="E13" s="498">
        <v>2210399</v>
      </c>
      <c r="F13" s="633">
        <v>301</v>
      </c>
      <c r="G13" s="641">
        <v>50101</v>
      </c>
      <c r="H13" s="632">
        <f t="shared" si="1"/>
        <v>1337.0234</v>
      </c>
      <c r="I13" s="634">
        <f t="shared" si="3"/>
        <v>1027.58</v>
      </c>
      <c r="J13" s="640">
        <v>860</v>
      </c>
      <c r="K13" s="640"/>
      <c r="L13" s="640"/>
      <c r="M13" s="640"/>
      <c r="N13" s="640">
        <v>167.58</v>
      </c>
      <c r="O13" s="639">
        <f t="shared" si="6"/>
        <v>164.4128</v>
      </c>
      <c r="P13" s="640">
        <f t="shared" si="4"/>
        <v>73.099999999999994</v>
      </c>
      <c r="Q13" s="639">
        <f t="shared" si="5"/>
        <v>71.930599999999998</v>
      </c>
      <c r="R13" s="635" t="s">
        <v>708</v>
      </c>
    </row>
    <row r="14" spans="1:18" ht="30.95" customHeight="1">
      <c r="A14" s="635" t="s">
        <v>709</v>
      </c>
      <c r="B14" s="631"/>
      <c r="C14" s="632"/>
      <c r="D14" s="642">
        <v>62</v>
      </c>
      <c r="E14" s="541">
        <v>2010399</v>
      </c>
      <c r="F14" s="633">
        <v>301</v>
      </c>
      <c r="G14" s="262">
        <v>50101</v>
      </c>
      <c r="H14" s="632">
        <f t="shared" si="1"/>
        <v>96.087599999999995</v>
      </c>
      <c r="I14" s="634">
        <f t="shared" si="3"/>
        <v>78.12</v>
      </c>
      <c r="J14" s="640"/>
      <c r="K14" s="640"/>
      <c r="L14" s="640"/>
      <c r="M14" s="640"/>
      <c r="N14" s="640">
        <v>78.12</v>
      </c>
      <c r="O14" s="639">
        <f t="shared" si="6"/>
        <v>12.4992</v>
      </c>
      <c r="P14" s="640"/>
      <c r="Q14" s="639">
        <f t="shared" si="5"/>
        <v>5.4683999999999999</v>
      </c>
      <c r="R14" s="635"/>
    </row>
    <row r="15" spans="1:18" ht="24">
      <c r="A15" s="635" t="s">
        <v>449</v>
      </c>
      <c r="B15" s="631"/>
      <c r="C15" s="632"/>
      <c r="D15" s="642">
        <v>60</v>
      </c>
      <c r="E15" s="541">
        <v>214</v>
      </c>
      <c r="F15" s="633">
        <v>301</v>
      </c>
      <c r="G15" s="262">
        <v>50101</v>
      </c>
      <c r="H15" s="632">
        <f t="shared" si="1"/>
        <v>92.988</v>
      </c>
      <c r="I15" s="634">
        <f t="shared" si="3"/>
        <v>75.599999999999994</v>
      </c>
      <c r="J15" s="640"/>
      <c r="K15" s="640"/>
      <c r="L15" s="640"/>
      <c r="M15" s="640"/>
      <c r="N15" s="640">
        <v>75.599999999999994</v>
      </c>
      <c r="O15" s="639">
        <f t="shared" si="6"/>
        <v>12.096</v>
      </c>
      <c r="P15" s="640"/>
      <c r="Q15" s="639">
        <f t="shared" si="5"/>
        <v>5.2919999999999998</v>
      </c>
      <c r="R15" s="635"/>
    </row>
    <row r="16" spans="1:18" ht="24.95" customHeight="1">
      <c r="A16" s="635" t="s">
        <v>452</v>
      </c>
      <c r="B16" s="631"/>
      <c r="C16" s="632"/>
      <c r="D16" s="634">
        <v>31</v>
      </c>
      <c r="E16" s="541">
        <v>214</v>
      </c>
      <c r="F16" s="633">
        <v>301</v>
      </c>
      <c r="G16" s="262">
        <v>50101</v>
      </c>
      <c r="H16" s="632">
        <f t="shared" si="1"/>
        <v>48.043799999999997</v>
      </c>
      <c r="I16" s="634">
        <f t="shared" si="3"/>
        <v>39.06</v>
      </c>
      <c r="J16" s="640"/>
      <c r="K16" s="640"/>
      <c r="L16" s="640"/>
      <c r="M16" s="640"/>
      <c r="N16" s="640">
        <v>39.06</v>
      </c>
      <c r="O16" s="639">
        <f t="shared" si="6"/>
        <v>6.2496</v>
      </c>
      <c r="P16" s="640"/>
      <c r="Q16" s="639">
        <f t="shared" si="5"/>
        <v>2.7342</v>
      </c>
      <c r="R16" s="635"/>
    </row>
    <row r="17" spans="1:18" ht="30" customHeight="1">
      <c r="A17" s="635" t="s">
        <v>710</v>
      </c>
      <c r="B17" s="631"/>
      <c r="C17" s="632"/>
      <c r="D17" s="634">
        <v>33</v>
      </c>
      <c r="E17" s="541">
        <v>2200106</v>
      </c>
      <c r="F17" s="633">
        <v>301</v>
      </c>
      <c r="G17" s="262">
        <v>50101</v>
      </c>
      <c r="H17" s="632">
        <f t="shared" si="1"/>
        <v>51.1434</v>
      </c>
      <c r="I17" s="634">
        <f t="shared" si="3"/>
        <v>41.58</v>
      </c>
      <c r="J17" s="640"/>
      <c r="K17" s="640"/>
      <c r="L17" s="640"/>
      <c r="M17" s="640"/>
      <c r="N17" s="640">
        <v>41.58</v>
      </c>
      <c r="O17" s="639">
        <f t="shared" si="6"/>
        <v>6.6528</v>
      </c>
      <c r="P17" s="640"/>
      <c r="Q17" s="639">
        <f t="shared" si="5"/>
        <v>2.9106000000000001</v>
      </c>
      <c r="R17" s="635"/>
    </row>
    <row r="18" spans="1:18" ht="26.1" customHeight="1">
      <c r="A18" s="629" t="s">
        <v>711</v>
      </c>
      <c r="B18" s="631">
        <v>1301</v>
      </c>
      <c r="C18" s="632">
        <v>5101.8599999999997</v>
      </c>
      <c r="D18" s="631">
        <f>SUM(D19:D22)</f>
        <v>1135</v>
      </c>
      <c r="E18" s="631"/>
      <c r="F18" s="633">
        <v>301</v>
      </c>
      <c r="G18" s="262">
        <v>50101</v>
      </c>
      <c r="H18" s="632">
        <f t="shared" ref="H18:H29" si="7">I18+O18+P18+Q18</f>
        <v>4550.9566000000004</v>
      </c>
      <c r="I18" s="634">
        <f t="shared" ref="I18:I25" si="8">J18+K18+L18+M18+N18</f>
        <v>4517.05</v>
      </c>
      <c r="J18" s="632">
        <f>SUM(J19:J25)</f>
        <v>4369.63</v>
      </c>
      <c r="K18" s="632">
        <f t="shared" ref="K18:Q18" si="9">SUM(K19:K25)</f>
        <v>0</v>
      </c>
      <c r="L18" s="632">
        <f t="shared" si="9"/>
        <v>0</v>
      </c>
      <c r="M18" s="632">
        <f t="shared" si="9"/>
        <v>0</v>
      </c>
      <c r="N18" s="632">
        <f t="shared" si="9"/>
        <v>147.41999999999999</v>
      </c>
      <c r="O18" s="632">
        <f t="shared" si="9"/>
        <v>23.587199999999999</v>
      </c>
      <c r="P18" s="632">
        <f t="shared" si="9"/>
        <v>0</v>
      </c>
      <c r="Q18" s="632">
        <f t="shared" si="9"/>
        <v>10.3194</v>
      </c>
      <c r="R18" s="635" t="str">
        <f>LEFT(E18,3)</f>
        <v/>
      </c>
    </row>
    <row r="19" spans="1:18" ht="27" customHeight="1">
      <c r="A19" s="643" t="s">
        <v>712</v>
      </c>
      <c r="B19" s="631">
        <v>9</v>
      </c>
      <c r="C19" s="632">
        <v>21.35</v>
      </c>
      <c r="D19" s="634">
        <v>9</v>
      </c>
      <c r="E19" s="638">
        <v>2070106</v>
      </c>
      <c r="F19" s="633">
        <v>301</v>
      </c>
      <c r="G19" s="262">
        <v>50101</v>
      </c>
      <c r="H19" s="632">
        <f t="shared" si="7"/>
        <v>21.35</v>
      </c>
      <c r="I19" s="634">
        <f t="shared" si="8"/>
        <v>21.35</v>
      </c>
      <c r="J19" s="640">
        <v>21.35</v>
      </c>
      <c r="K19" s="640"/>
      <c r="L19" s="640"/>
      <c r="M19" s="640"/>
      <c r="N19" s="640"/>
      <c r="O19" s="640"/>
      <c r="P19" s="640"/>
      <c r="Q19" s="640"/>
      <c r="R19" s="635"/>
    </row>
    <row r="20" spans="1:18" ht="24" customHeight="1">
      <c r="A20" s="643" t="s">
        <v>713</v>
      </c>
      <c r="B20" s="631">
        <v>1082</v>
      </c>
      <c r="C20" s="632">
        <v>4086.36</v>
      </c>
      <c r="D20" s="634">
        <v>1082</v>
      </c>
      <c r="E20" s="638">
        <v>2100302</v>
      </c>
      <c r="F20" s="633">
        <v>301</v>
      </c>
      <c r="G20" s="262">
        <v>50101</v>
      </c>
      <c r="H20" s="632">
        <f t="shared" si="7"/>
        <v>4291</v>
      </c>
      <c r="I20" s="634">
        <f t="shared" si="8"/>
        <v>4291</v>
      </c>
      <c r="J20" s="640">
        <v>4291</v>
      </c>
      <c r="K20" s="640"/>
      <c r="L20" s="640"/>
      <c r="M20" s="640"/>
      <c r="N20" s="640"/>
      <c r="O20" s="640"/>
      <c r="P20" s="640"/>
      <c r="Q20" s="640"/>
      <c r="R20" s="635"/>
    </row>
    <row r="21" spans="1:18" ht="24">
      <c r="A21" s="643" t="s">
        <v>714</v>
      </c>
      <c r="B21" s="631">
        <v>30</v>
      </c>
      <c r="C21" s="632">
        <v>39.39</v>
      </c>
      <c r="D21" s="634">
        <v>30</v>
      </c>
      <c r="E21" s="638">
        <v>2100406</v>
      </c>
      <c r="F21" s="633">
        <v>301</v>
      </c>
      <c r="G21" s="262">
        <v>50101</v>
      </c>
      <c r="H21" s="632">
        <f t="shared" si="7"/>
        <v>39.39</v>
      </c>
      <c r="I21" s="634">
        <f t="shared" si="8"/>
        <v>39.39</v>
      </c>
      <c r="J21" s="640">
        <v>39.39</v>
      </c>
      <c r="K21" s="640"/>
      <c r="L21" s="640"/>
      <c r="M21" s="640"/>
      <c r="N21" s="640"/>
      <c r="O21" s="640"/>
      <c r="P21" s="640"/>
      <c r="Q21" s="640"/>
      <c r="R21" s="635"/>
    </row>
    <row r="22" spans="1:18" ht="26.1" customHeight="1">
      <c r="A22" s="637" t="s">
        <v>715</v>
      </c>
      <c r="B22" s="631">
        <v>14</v>
      </c>
      <c r="C22" s="632">
        <v>17.89</v>
      </c>
      <c r="D22" s="634">
        <v>14</v>
      </c>
      <c r="E22" s="638">
        <v>2100212</v>
      </c>
      <c r="F22" s="633">
        <v>301</v>
      </c>
      <c r="G22" s="641">
        <v>50101</v>
      </c>
      <c r="H22" s="632">
        <f t="shared" si="7"/>
        <v>17.89</v>
      </c>
      <c r="I22" s="634">
        <f t="shared" si="8"/>
        <v>17.89</v>
      </c>
      <c r="J22" s="640">
        <v>17.89</v>
      </c>
      <c r="K22" s="640"/>
      <c r="L22" s="640"/>
      <c r="M22" s="640"/>
      <c r="N22" s="640"/>
      <c r="O22" s="640"/>
      <c r="P22" s="640"/>
      <c r="Q22" s="640"/>
      <c r="R22" s="635"/>
    </row>
    <row r="23" spans="1:18" s="427" customFormat="1" ht="27" customHeight="1">
      <c r="A23" s="635" t="s">
        <v>450</v>
      </c>
      <c r="B23" s="631"/>
      <c r="C23" s="632"/>
      <c r="D23" s="634">
        <v>28</v>
      </c>
      <c r="E23" s="644">
        <v>212</v>
      </c>
      <c r="F23" s="633">
        <v>301</v>
      </c>
      <c r="G23" s="641">
        <v>50101</v>
      </c>
      <c r="H23" s="632">
        <f t="shared" si="7"/>
        <v>43.394399999999997</v>
      </c>
      <c r="I23" s="634">
        <f t="shared" si="8"/>
        <v>35.28</v>
      </c>
      <c r="J23" s="640"/>
      <c r="K23" s="640"/>
      <c r="L23" s="640"/>
      <c r="M23" s="640"/>
      <c r="N23" s="640">
        <v>35.28</v>
      </c>
      <c r="O23" s="640">
        <f>(J23+N23)*0.16</f>
        <v>5.6448</v>
      </c>
      <c r="P23" s="640"/>
      <c r="Q23" s="640">
        <f>(J23+N23)*0.07</f>
        <v>2.4695999999999998</v>
      </c>
      <c r="R23" s="635"/>
    </row>
    <row r="24" spans="1:18" s="427" customFormat="1" ht="24.95" customHeight="1">
      <c r="A24" s="635" t="s">
        <v>451</v>
      </c>
      <c r="B24" s="631"/>
      <c r="C24" s="632"/>
      <c r="D24" s="634">
        <v>60</v>
      </c>
      <c r="E24" s="644">
        <v>212</v>
      </c>
      <c r="F24" s="633">
        <v>301</v>
      </c>
      <c r="G24" s="641">
        <v>50101</v>
      </c>
      <c r="H24" s="632">
        <f t="shared" si="7"/>
        <v>92.988</v>
      </c>
      <c r="I24" s="634">
        <f t="shared" si="8"/>
        <v>75.599999999999994</v>
      </c>
      <c r="J24" s="640"/>
      <c r="K24" s="640"/>
      <c r="L24" s="640"/>
      <c r="M24" s="640"/>
      <c r="N24" s="640">
        <v>75.599999999999994</v>
      </c>
      <c r="O24" s="640">
        <f>(J24+N24)*0.16</f>
        <v>12.096</v>
      </c>
      <c r="P24" s="640"/>
      <c r="Q24" s="640">
        <f>(J24+N24)*0.07</f>
        <v>5.2919999999999998</v>
      </c>
      <c r="R24" s="635"/>
    </row>
    <row r="25" spans="1:18" s="427" customFormat="1" ht="30" customHeight="1">
      <c r="A25" s="635" t="s">
        <v>716</v>
      </c>
      <c r="B25" s="631"/>
      <c r="C25" s="632"/>
      <c r="D25" s="634">
        <v>29</v>
      </c>
      <c r="E25" s="644">
        <v>212</v>
      </c>
      <c r="F25" s="633">
        <v>301</v>
      </c>
      <c r="G25" s="641">
        <v>50101</v>
      </c>
      <c r="H25" s="632">
        <f t="shared" si="7"/>
        <v>44.944200000000002</v>
      </c>
      <c r="I25" s="634">
        <f t="shared" si="8"/>
        <v>36.54</v>
      </c>
      <c r="J25" s="640"/>
      <c r="K25" s="640"/>
      <c r="L25" s="640"/>
      <c r="M25" s="640"/>
      <c r="N25" s="640">
        <v>36.54</v>
      </c>
      <c r="O25" s="640">
        <f>(J25+N25)*0.16</f>
        <v>5.8464</v>
      </c>
      <c r="P25" s="640"/>
      <c r="Q25" s="640">
        <f>(J25+N25)*0.07</f>
        <v>2.5577999999999999</v>
      </c>
      <c r="R25" s="635"/>
    </row>
    <row r="26" spans="1:18" s="618" customFormat="1" ht="27" customHeight="1">
      <c r="A26" s="629" t="s">
        <v>717</v>
      </c>
      <c r="B26" s="631">
        <v>2095</v>
      </c>
      <c r="C26" s="632">
        <v>719.6</v>
      </c>
      <c r="D26" s="635">
        <f>D28+D29</f>
        <v>48</v>
      </c>
      <c r="E26" s="635"/>
      <c r="F26" s="633">
        <v>301</v>
      </c>
      <c r="G26" s="641">
        <v>50101</v>
      </c>
      <c r="H26" s="632">
        <f t="shared" si="7"/>
        <v>251.57</v>
      </c>
      <c r="I26" s="635">
        <f>SUM(I27:I29)</f>
        <v>251.57</v>
      </c>
      <c r="J26" s="635">
        <f>SUM(J27:J29)</f>
        <v>134.26</v>
      </c>
      <c r="K26" s="635">
        <f>SUM(K27:K29)</f>
        <v>117.31</v>
      </c>
      <c r="L26" s="635">
        <f t="shared" ref="L26:Q26" si="10">SUM(L28:L29)</f>
        <v>0</v>
      </c>
      <c r="M26" s="635">
        <f t="shared" si="10"/>
        <v>0</v>
      </c>
      <c r="N26" s="635">
        <f t="shared" si="10"/>
        <v>0</v>
      </c>
      <c r="O26" s="635">
        <f t="shared" si="10"/>
        <v>0</v>
      </c>
      <c r="P26" s="635">
        <f t="shared" si="10"/>
        <v>0</v>
      </c>
      <c r="Q26" s="635">
        <f t="shared" si="10"/>
        <v>0</v>
      </c>
      <c r="R26" s="635" t="str">
        <f>LEFT(E26,3)</f>
        <v/>
      </c>
    </row>
    <row r="27" spans="1:18" s="619" customFormat="1" ht="32.1" customHeight="1">
      <c r="A27" s="635" t="s">
        <v>718</v>
      </c>
      <c r="B27" s="631"/>
      <c r="C27" s="632"/>
      <c r="D27" s="635"/>
      <c r="E27" s="635">
        <v>224</v>
      </c>
      <c r="F27" s="633">
        <v>301</v>
      </c>
      <c r="G27" s="641">
        <v>50101</v>
      </c>
      <c r="H27" s="632">
        <f t="shared" si="7"/>
        <v>44.8</v>
      </c>
      <c r="I27" s="634">
        <f>J27+K27+L27+M27+N27</f>
        <v>44.8</v>
      </c>
      <c r="J27" s="635"/>
      <c r="K27" s="635">
        <v>44.8</v>
      </c>
      <c r="L27" s="635"/>
      <c r="M27" s="635"/>
      <c r="N27" s="635"/>
      <c r="O27" s="635"/>
      <c r="P27" s="635"/>
      <c r="Q27" s="635"/>
      <c r="R27" s="635"/>
    </row>
    <row r="28" spans="1:18" ht="24.95" customHeight="1">
      <c r="A28" s="645" t="s">
        <v>719</v>
      </c>
      <c r="B28" s="631">
        <v>28</v>
      </c>
      <c r="C28" s="632">
        <v>196.6</v>
      </c>
      <c r="D28" s="638">
        <v>28</v>
      </c>
      <c r="E28" s="638">
        <v>2150101</v>
      </c>
      <c r="F28" s="638">
        <v>301</v>
      </c>
      <c r="G28" s="262">
        <v>50101</v>
      </c>
      <c r="H28" s="632">
        <f t="shared" si="7"/>
        <v>195.97</v>
      </c>
      <c r="I28" s="634">
        <f>J28+K28+L28+M28+N28</f>
        <v>195.97</v>
      </c>
      <c r="J28" s="449">
        <v>134.26</v>
      </c>
      <c r="K28" s="449">
        <v>61.71</v>
      </c>
      <c r="L28" s="449"/>
      <c r="M28" s="449"/>
      <c r="N28" s="449"/>
      <c r="O28" s="449"/>
      <c r="P28" s="449"/>
      <c r="Q28" s="449"/>
      <c r="R28" s="635"/>
    </row>
    <row r="29" spans="1:18" ht="33" customHeight="1">
      <c r="A29" s="635" t="s">
        <v>720</v>
      </c>
      <c r="B29" s="631"/>
      <c r="C29" s="632">
        <v>98</v>
      </c>
      <c r="D29" s="638">
        <v>20</v>
      </c>
      <c r="E29" s="638">
        <v>2240106</v>
      </c>
      <c r="F29" s="638">
        <v>301</v>
      </c>
      <c r="G29" s="641">
        <v>501</v>
      </c>
      <c r="H29" s="632">
        <f t="shared" si="7"/>
        <v>10.8</v>
      </c>
      <c r="I29" s="634">
        <f>J29+K29+L29+M29+N29</f>
        <v>10.8</v>
      </c>
      <c r="J29" s="449"/>
      <c r="K29" s="449">
        <v>10.8</v>
      </c>
      <c r="L29" s="449"/>
      <c r="M29" s="449"/>
      <c r="N29" s="449"/>
      <c r="O29" s="449"/>
      <c r="P29" s="449"/>
      <c r="Q29" s="449"/>
      <c r="R29" s="635"/>
    </row>
  </sheetData>
  <autoFilter ref="A1:R29">
    <extLst/>
  </autoFilter>
  <mergeCells count="18">
    <mergeCell ref="I5:N5"/>
    <mergeCell ref="A4:A6"/>
    <mergeCell ref="B5:B6"/>
    <mergeCell ref="C5:C6"/>
    <mergeCell ref="D5:D6"/>
    <mergeCell ref="E5:E6"/>
    <mergeCell ref="F5:F6"/>
    <mergeCell ref="G5:G6"/>
    <mergeCell ref="H5:H6"/>
    <mergeCell ref="A2:R2"/>
    <mergeCell ref="H3:J3"/>
    <mergeCell ref="Q3:R3"/>
    <mergeCell ref="B4:C4"/>
    <mergeCell ref="D4:N4"/>
    <mergeCell ref="O4:O6"/>
    <mergeCell ref="P4:P6"/>
    <mergeCell ref="Q4:Q6"/>
    <mergeCell ref="R4:R6"/>
  </mergeCells>
  <phoneticPr fontId="92" type="noConversion"/>
  <pageMargins left="0.51180555555555596" right="0.51180555555555596" top="1" bottom="1" header="0.5" footer="0.5"/>
  <pageSetup paperSize="9" scale="73" firstPageNumber="23" fitToHeight="0" orientation="landscape" useFirstPageNumber="1"/>
  <headerFooter>
    <oddFooter>&amp;C&amp;14&amp;P</oddFooter>
  </headerFooter>
</worksheet>
</file>

<file path=xl/worksheets/sheet13.xml><?xml version="1.0" encoding="utf-8"?>
<worksheet xmlns="http://schemas.openxmlformats.org/spreadsheetml/2006/main" xmlns:r="http://schemas.openxmlformats.org/officeDocument/2006/relationships">
  <sheetPr>
    <pageSetUpPr fitToPage="1"/>
  </sheetPr>
  <dimension ref="A1:N129"/>
  <sheetViews>
    <sheetView workbookViewId="0">
      <pane ySplit="6" topLeftCell="A37" activePane="bottomLeft" state="frozen"/>
      <selection pane="bottomLeft" activeCell="I53" sqref="I53"/>
    </sheetView>
  </sheetViews>
  <sheetFormatPr defaultColWidth="10.28515625" defaultRowHeight="13.5"/>
  <cols>
    <col min="1" max="1" width="5.7109375" style="440" customWidth="1"/>
    <col min="2" max="2" width="8.140625" style="440" customWidth="1"/>
    <col min="3" max="3" width="7.5703125" style="440" customWidth="1"/>
    <col min="4" max="4" width="9.42578125" style="440" customWidth="1"/>
    <col min="5" max="5" width="32.140625" style="584" customWidth="1"/>
    <col min="6" max="6" width="8.7109375" style="585" customWidth="1"/>
    <col min="7" max="7" width="8.7109375" style="440" customWidth="1"/>
    <col min="8" max="8" width="9.85546875" style="586" customWidth="1"/>
    <col min="9" max="9" width="10.5703125" style="587" customWidth="1"/>
    <col min="10" max="10" width="10" style="587" customWidth="1"/>
    <col min="11" max="11" width="10.85546875" style="440" customWidth="1"/>
    <col min="12" max="12" width="6.42578125" style="584" customWidth="1"/>
    <col min="13" max="13" width="12.5703125" style="440" customWidth="1"/>
    <col min="14" max="14" width="11.85546875" style="440"/>
    <col min="15" max="16384" width="10.28515625" style="440"/>
  </cols>
  <sheetData>
    <row r="1" spans="1:14" ht="19.5" customHeight="1">
      <c r="A1" s="588" t="s">
        <v>721</v>
      </c>
      <c r="B1" s="422"/>
      <c r="C1" s="422"/>
      <c r="D1" s="889"/>
      <c r="E1" s="889"/>
      <c r="F1" s="422"/>
      <c r="G1" s="422"/>
      <c r="H1" s="422"/>
      <c r="I1" s="422"/>
      <c r="J1" s="422"/>
      <c r="K1" s="422"/>
      <c r="L1" s="438"/>
      <c r="M1" s="589"/>
    </row>
    <row r="2" spans="1:14" ht="25.5">
      <c r="A2" s="890" t="s">
        <v>722</v>
      </c>
      <c r="B2" s="890"/>
      <c r="C2" s="890"/>
      <c r="D2" s="890"/>
      <c r="E2" s="890"/>
      <c r="F2" s="890"/>
      <c r="G2" s="890"/>
      <c r="H2" s="890"/>
      <c r="I2" s="891"/>
      <c r="J2" s="891"/>
      <c r="K2" s="891"/>
      <c r="L2" s="890"/>
      <c r="M2" s="892"/>
    </row>
    <row r="3" spans="1:14">
      <c r="A3" s="893" t="s">
        <v>78</v>
      </c>
      <c r="B3" s="893"/>
      <c r="C3" s="893"/>
      <c r="D3" s="893"/>
      <c r="E3" s="893"/>
      <c r="F3" s="894"/>
      <c r="G3" s="894"/>
      <c r="H3" s="894"/>
      <c r="I3" s="590"/>
      <c r="J3" s="895" t="s">
        <v>328</v>
      </c>
      <c r="K3" s="895"/>
      <c r="L3" s="895"/>
      <c r="M3" s="896"/>
      <c r="N3" s="591"/>
    </row>
    <row r="4" spans="1:14">
      <c r="A4" s="897" t="s">
        <v>79</v>
      </c>
      <c r="B4" s="897" t="s">
        <v>723</v>
      </c>
      <c r="C4" s="897" t="s">
        <v>724</v>
      </c>
      <c r="D4" s="897" t="s">
        <v>725</v>
      </c>
      <c r="E4" s="897" t="s">
        <v>330</v>
      </c>
      <c r="F4" s="897" t="s">
        <v>726</v>
      </c>
      <c r="G4" s="897" t="s">
        <v>727</v>
      </c>
      <c r="H4" s="897" t="s">
        <v>728</v>
      </c>
      <c r="I4" s="900" t="s">
        <v>729</v>
      </c>
      <c r="J4" s="900"/>
      <c r="K4" s="900"/>
      <c r="L4" s="899"/>
      <c r="M4" s="899" t="s">
        <v>149</v>
      </c>
      <c r="N4" s="853" t="s">
        <v>329</v>
      </c>
    </row>
    <row r="5" spans="1:14">
      <c r="A5" s="898"/>
      <c r="B5" s="898"/>
      <c r="C5" s="898"/>
      <c r="D5" s="898"/>
      <c r="E5" s="898"/>
      <c r="F5" s="898"/>
      <c r="G5" s="898"/>
      <c r="H5" s="898"/>
      <c r="I5" s="900"/>
      <c r="J5" s="900"/>
      <c r="K5" s="900"/>
      <c r="L5" s="899"/>
      <c r="M5" s="899"/>
      <c r="N5" s="853"/>
    </row>
    <row r="6" spans="1:14" ht="48">
      <c r="A6" s="887"/>
      <c r="B6" s="887"/>
      <c r="C6" s="887"/>
      <c r="D6" s="887"/>
      <c r="E6" s="887"/>
      <c r="F6" s="887"/>
      <c r="G6" s="887"/>
      <c r="H6" s="887"/>
      <c r="I6" s="592" t="s">
        <v>334</v>
      </c>
      <c r="J6" s="592" t="s">
        <v>730</v>
      </c>
      <c r="K6" s="592" t="s">
        <v>731</v>
      </c>
      <c r="L6" s="593" t="s">
        <v>732</v>
      </c>
      <c r="M6" s="899"/>
      <c r="N6" s="853"/>
    </row>
    <row r="7" spans="1:14" ht="36">
      <c r="A7" s="593" t="s">
        <v>733</v>
      </c>
      <c r="B7" s="594"/>
      <c r="C7" s="593"/>
      <c r="D7" s="593"/>
      <c r="E7" s="593" t="s">
        <v>283</v>
      </c>
      <c r="F7" s="593"/>
      <c r="G7" s="595">
        <f>G8+G39+G57+G70+G85+G96+G119+G124+G126</f>
        <v>6297</v>
      </c>
      <c r="H7" s="595"/>
      <c r="I7" s="595">
        <f>I8+I39+I57+I70+I85+I96+I119+I124+I126</f>
        <v>10326.790000000001</v>
      </c>
      <c r="J7" s="595">
        <f>J8+J39+J57+J70+J85+J96+J119+J124+J126</f>
        <v>8834.84</v>
      </c>
      <c r="K7" s="595">
        <f>K8+K39+K57+K70+K85+K96+K119+K124+K126</f>
        <v>578</v>
      </c>
      <c r="L7" s="595">
        <f>L8+L39+L57+L70+L85+L96+L119+L124+L126</f>
        <v>913.95</v>
      </c>
      <c r="M7" s="596" t="s">
        <v>734</v>
      </c>
      <c r="N7" s="597"/>
    </row>
    <row r="8" spans="1:14">
      <c r="A8" s="593" t="s">
        <v>733</v>
      </c>
      <c r="B8" s="229"/>
      <c r="C8" s="229"/>
      <c r="D8" s="229"/>
      <c r="E8" s="595" t="s">
        <v>735</v>
      </c>
      <c r="F8" s="598"/>
      <c r="G8" s="599">
        <f>SUM(G9:G37)</f>
        <v>1628</v>
      </c>
      <c r="H8" s="599"/>
      <c r="I8" s="600">
        <f>J8+K8+L8</f>
        <v>3647.62</v>
      </c>
      <c r="J8" s="600">
        <f>SUM(J9:J38)</f>
        <v>3483.62</v>
      </c>
      <c r="K8" s="600">
        <f>SUM(K9:K38)</f>
        <v>152</v>
      </c>
      <c r="L8" s="600">
        <f>SUM(L9:L38)</f>
        <v>12</v>
      </c>
      <c r="M8" s="601"/>
      <c r="N8" s="597"/>
    </row>
    <row r="9" spans="1:14" ht="24">
      <c r="A9" s="593">
        <v>1</v>
      </c>
      <c r="B9" s="229">
        <v>2010101</v>
      </c>
      <c r="C9" s="229">
        <v>302</v>
      </c>
      <c r="D9" s="229">
        <v>502</v>
      </c>
      <c r="E9" s="602" t="s">
        <v>736</v>
      </c>
      <c r="F9" s="603" t="s">
        <v>737</v>
      </c>
      <c r="G9" s="595">
        <v>44</v>
      </c>
      <c r="H9" s="222">
        <v>3.6</v>
      </c>
      <c r="I9" s="604">
        <f t="shared" ref="I9:I39" si="0">J9+K9+L9</f>
        <v>160.4</v>
      </c>
      <c r="J9" s="604">
        <f t="shared" ref="J9:J38" si="1">G9*H9</f>
        <v>158.4</v>
      </c>
      <c r="K9" s="604">
        <v>2</v>
      </c>
      <c r="L9" s="605"/>
      <c r="M9" s="606"/>
      <c r="N9" s="607" t="s">
        <v>345</v>
      </c>
    </row>
    <row r="10" spans="1:14" ht="24">
      <c r="A10" s="593">
        <v>2</v>
      </c>
      <c r="B10" s="229">
        <v>2010201</v>
      </c>
      <c r="C10" s="229">
        <v>302</v>
      </c>
      <c r="D10" s="229">
        <v>502</v>
      </c>
      <c r="E10" s="602" t="s">
        <v>738</v>
      </c>
      <c r="F10" s="603" t="s">
        <v>737</v>
      </c>
      <c r="G10" s="595">
        <v>26</v>
      </c>
      <c r="H10" s="222">
        <v>3.6</v>
      </c>
      <c r="I10" s="604">
        <f t="shared" si="0"/>
        <v>95.6</v>
      </c>
      <c r="J10" s="604">
        <f t="shared" si="1"/>
        <v>93.6</v>
      </c>
      <c r="K10" s="604">
        <v>2</v>
      </c>
      <c r="L10" s="605"/>
      <c r="M10" s="608"/>
      <c r="N10" s="607" t="s">
        <v>345</v>
      </c>
    </row>
    <row r="11" spans="1:14">
      <c r="A11" s="593">
        <v>3</v>
      </c>
      <c r="B11" s="229">
        <v>2013101</v>
      </c>
      <c r="C11" s="229">
        <v>302</v>
      </c>
      <c r="D11" s="229">
        <v>502</v>
      </c>
      <c r="E11" s="602" t="s">
        <v>344</v>
      </c>
      <c r="F11" s="603" t="s">
        <v>737</v>
      </c>
      <c r="G11" s="595">
        <v>56</v>
      </c>
      <c r="H11" s="222">
        <v>3.6</v>
      </c>
      <c r="I11" s="604">
        <f t="shared" si="0"/>
        <v>205.6</v>
      </c>
      <c r="J11" s="604">
        <f t="shared" si="1"/>
        <v>201.6</v>
      </c>
      <c r="K11" s="604">
        <v>4</v>
      </c>
      <c r="L11" s="605"/>
      <c r="M11" s="606"/>
      <c r="N11" s="607" t="s">
        <v>345</v>
      </c>
    </row>
    <row r="12" spans="1:14">
      <c r="A12" s="593">
        <v>4</v>
      </c>
      <c r="B12" s="229">
        <v>2010301</v>
      </c>
      <c r="C12" s="229">
        <v>302</v>
      </c>
      <c r="D12" s="229">
        <v>502</v>
      </c>
      <c r="E12" s="602" t="s">
        <v>346</v>
      </c>
      <c r="F12" s="603" t="s">
        <v>737</v>
      </c>
      <c r="G12" s="595">
        <v>82</v>
      </c>
      <c r="H12" s="222">
        <v>3.6</v>
      </c>
      <c r="I12" s="604">
        <f t="shared" si="0"/>
        <v>299.2</v>
      </c>
      <c r="J12" s="604">
        <f t="shared" si="1"/>
        <v>295.2</v>
      </c>
      <c r="K12" s="604">
        <v>4</v>
      </c>
      <c r="L12" s="605"/>
      <c r="M12" s="606"/>
      <c r="N12" s="607" t="s">
        <v>345</v>
      </c>
    </row>
    <row r="13" spans="1:14">
      <c r="A13" s="593">
        <v>5</v>
      </c>
      <c r="B13" s="229">
        <v>2011101</v>
      </c>
      <c r="C13" s="229">
        <v>302</v>
      </c>
      <c r="D13" s="229">
        <v>502</v>
      </c>
      <c r="E13" s="602" t="s">
        <v>739</v>
      </c>
      <c r="F13" s="603" t="s">
        <v>737</v>
      </c>
      <c r="G13" s="595">
        <v>122</v>
      </c>
      <c r="H13" s="222">
        <v>2.7</v>
      </c>
      <c r="I13" s="604">
        <f t="shared" si="0"/>
        <v>333.4</v>
      </c>
      <c r="J13" s="604">
        <f t="shared" si="1"/>
        <v>329.4</v>
      </c>
      <c r="K13" s="604">
        <v>4</v>
      </c>
      <c r="L13" s="605"/>
      <c r="M13" s="608"/>
      <c r="N13" s="607" t="s">
        <v>345</v>
      </c>
    </row>
    <row r="14" spans="1:14" ht="24">
      <c r="A14" s="593">
        <v>6</v>
      </c>
      <c r="B14" s="229">
        <v>2011101</v>
      </c>
      <c r="C14" s="229">
        <v>302</v>
      </c>
      <c r="D14" s="229">
        <v>502</v>
      </c>
      <c r="E14" s="602" t="s">
        <v>441</v>
      </c>
      <c r="F14" s="603" t="s">
        <v>740</v>
      </c>
      <c r="G14" s="595">
        <v>25</v>
      </c>
      <c r="H14" s="222">
        <v>2.7</v>
      </c>
      <c r="I14" s="604">
        <f t="shared" si="0"/>
        <v>67.5</v>
      </c>
      <c r="J14" s="604">
        <f t="shared" si="1"/>
        <v>67.5</v>
      </c>
      <c r="K14" s="604"/>
      <c r="L14" s="605"/>
      <c r="M14" s="608"/>
      <c r="N14" s="607" t="s">
        <v>345</v>
      </c>
    </row>
    <row r="15" spans="1:14">
      <c r="A15" s="593">
        <v>7</v>
      </c>
      <c r="B15" s="229">
        <v>2013201</v>
      </c>
      <c r="C15" s="229">
        <v>302</v>
      </c>
      <c r="D15" s="229">
        <v>502</v>
      </c>
      <c r="E15" s="602" t="s">
        <v>359</v>
      </c>
      <c r="F15" s="603" t="s">
        <v>737</v>
      </c>
      <c r="G15" s="595">
        <v>35</v>
      </c>
      <c r="H15" s="222">
        <v>2.5</v>
      </c>
      <c r="I15" s="604">
        <f t="shared" si="0"/>
        <v>91.5</v>
      </c>
      <c r="J15" s="604">
        <f t="shared" si="1"/>
        <v>87.5</v>
      </c>
      <c r="K15" s="604">
        <v>4</v>
      </c>
      <c r="L15" s="605"/>
      <c r="M15" s="606"/>
      <c r="N15" s="607" t="s">
        <v>345</v>
      </c>
    </row>
    <row r="16" spans="1:14">
      <c r="A16" s="593">
        <v>8</v>
      </c>
      <c r="B16" s="449">
        <v>2010301</v>
      </c>
      <c r="C16" s="229">
        <v>302</v>
      </c>
      <c r="D16" s="229">
        <v>505</v>
      </c>
      <c r="E16" s="229" t="s">
        <v>360</v>
      </c>
      <c r="F16" s="603" t="s">
        <v>740</v>
      </c>
      <c r="G16" s="595">
        <v>12</v>
      </c>
      <c r="H16" s="222">
        <v>1.2</v>
      </c>
      <c r="I16" s="604">
        <f t="shared" si="0"/>
        <v>16.399999999999999</v>
      </c>
      <c r="J16" s="604">
        <f t="shared" si="1"/>
        <v>14.4</v>
      </c>
      <c r="K16" s="604">
        <v>2</v>
      </c>
      <c r="L16" s="605"/>
      <c r="M16" s="609"/>
      <c r="N16" s="607" t="s">
        <v>354</v>
      </c>
    </row>
    <row r="17" spans="1:14" ht="24">
      <c r="A17" s="593">
        <v>9</v>
      </c>
      <c r="B17" s="229">
        <v>2013401</v>
      </c>
      <c r="C17" s="229">
        <v>302</v>
      </c>
      <c r="D17" s="229">
        <v>502</v>
      </c>
      <c r="E17" s="602" t="s">
        <v>371</v>
      </c>
      <c r="F17" s="603" t="s">
        <v>737</v>
      </c>
      <c r="G17" s="595">
        <v>20</v>
      </c>
      <c r="H17" s="222">
        <v>2.5</v>
      </c>
      <c r="I17" s="604">
        <f t="shared" si="0"/>
        <v>52</v>
      </c>
      <c r="J17" s="604">
        <f t="shared" si="1"/>
        <v>50</v>
      </c>
      <c r="K17" s="604">
        <v>2</v>
      </c>
      <c r="L17" s="605"/>
      <c r="M17" s="606"/>
      <c r="N17" s="607" t="s">
        <v>345</v>
      </c>
    </row>
    <row r="18" spans="1:14">
      <c r="A18" s="593">
        <v>10</v>
      </c>
      <c r="B18" s="229">
        <v>2010601</v>
      </c>
      <c r="C18" s="229">
        <v>302</v>
      </c>
      <c r="D18" s="229">
        <v>502</v>
      </c>
      <c r="E18" s="602" t="s">
        <v>385</v>
      </c>
      <c r="F18" s="603" t="s">
        <v>740</v>
      </c>
      <c r="G18" s="595">
        <v>242</v>
      </c>
      <c r="H18" s="222">
        <v>1.2</v>
      </c>
      <c r="I18" s="604">
        <f t="shared" si="0"/>
        <v>310.39999999999998</v>
      </c>
      <c r="J18" s="604">
        <f t="shared" si="1"/>
        <v>290.39999999999998</v>
      </c>
      <c r="K18" s="604">
        <v>20</v>
      </c>
      <c r="L18" s="605"/>
      <c r="M18" s="608"/>
      <c r="N18" s="607" t="s">
        <v>345</v>
      </c>
    </row>
    <row r="19" spans="1:14">
      <c r="A19" s="593">
        <v>11</v>
      </c>
      <c r="B19" s="229">
        <v>2010601</v>
      </c>
      <c r="C19" s="229">
        <v>302</v>
      </c>
      <c r="D19" s="229">
        <v>505</v>
      </c>
      <c r="E19" s="602" t="s">
        <v>386</v>
      </c>
      <c r="F19" s="603" t="s">
        <v>741</v>
      </c>
      <c r="G19" s="595">
        <v>27</v>
      </c>
      <c r="H19" s="222">
        <v>0.96</v>
      </c>
      <c r="I19" s="604">
        <f t="shared" si="0"/>
        <v>29.92</v>
      </c>
      <c r="J19" s="604">
        <f t="shared" si="1"/>
        <v>25.92</v>
      </c>
      <c r="K19" s="604">
        <v>4</v>
      </c>
      <c r="L19" s="605"/>
      <c r="M19" s="608"/>
      <c r="N19" s="607" t="s">
        <v>354</v>
      </c>
    </row>
    <row r="20" spans="1:14">
      <c r="A20" s="593">
        <v>12</v>
      </c>
      <c r="B20" s="229">
        <v>2010601</v>
      </c>
      <c r="C20" s="229">
        <v>302</v>
      </c>
      <c r="D20" s="229">
        <v>505</v>
      </c>
      <c r="E20" s="602" t="s">
        <v>387</v>
      </c>
      <c r="F20" s="603" t="s">
        <v>741</v>
      </c>
      <c r="G20" s="595">
        <v>16</v>
      </c>
      <c r="H20" s="222">
        <v>0.96</v>
      </c>
      <c r="I20" s="604">
        <f t="shared" si="0"/>
        <v>17.36</v>
      </c>
      <c r="J20" s="604">
        <f t="shared" si="1"/>
        <v>15.36</v>
      </c>
      <c r="K20" s="604">
        <v>2</v>
      </c>
      <c r="L20" s="605"/>
      <c r="M20" s="608"/>
      <c r="N20" s="607" t="s">
        <v>354</v>
      </c>
    </row>
    <row r="21" spans="1:14">
      <c r="A21" s="593">
        <v>13</v>
      </c>
      <c r="B21" s="229">
        <v>2010801</v>
      </c>
      <c r="C21" s="229">
        <v>302</v>
      </c>
      <c r="D21" s="229">
        <v>502</v>
      </c>
      <c r="E21" s="602" t="s">
        <v>407</v>
      </c>
      <c r="F21" s="603" t="s">
        <v>740</v>
      </c>
      <c r="G21" s="595">
        <v>39</v>
      </c>
      <c r="H21" s="222">
        <v>1.2</v>
      </c>
      <c r="I21" s="604">
        <f t="shared" si="0"/>
        <v>54.8</v>
      </c>
      <c r="J21" s="604">
        <f t="shared" si="1"/>
        <v>46.8</v>
      </c>
      <c r="K21" s="604">
        <v>8</v>
      </c>
      <c r="L21" s="605"/>
      <c r="M21" s="608"/>
      <c r="N21" s="607" t="s">
        <v>345</v>
      </c>
    </row>
    <row r="22" spans="1:14">
      <c r="A22" s="593">
        <v>14</v>
      </c>
      <c r="B22" s="229">
        <v>2010501</v>
      </c>
      <c r="C22" s="229">
        <v>302</v>
      </c>
      <c r="D22" s="229">
        <v>502</v>
      </c>
      <c r="E22" s="602" t="s">
        <v>416</v>
      </c>
      <c r="F22" s="603" t="s">
        <v>740</v>
      </c>
      <c r="G22" s="595">
        <v>19</v>
      </c>
      <c r="H22" s="222">
        <v>1.2</v>
      </c>
      <c r="I22" s="604">
        <f t="shared" si="0"/>
        <v>26.8</v>
      </c>
      <c r="J22" s="604">
        <f t="shared" si="1"/>
        <v>22.8</v>
      </c>
      <c r="K22" s="604">
        <v>4</v>
      </c>
      <c r="L22" s="605"/>
      <c r="M22" s="606"/>
      <c r="N22" s="607" t="s">
        <v>345</v>
      </c>
    </row>
    <row r="23" spans="1:14">
      <c r="A23" s="593">
        <v>15</v>
      </c>
      <c r="B23" s="229">
        <v>2013601</v>
      </c>
      <c r="C23" s="229">
        <v>302</v>
      </c>
      <c r="D23" s="229">
        <v>502</v>
      </c>
      <c r="E23" s="602" t="s">
        <v>356</v>
      </c>
      <c r="F23" s="603" t="s">
        <v>740</v>
      </c>
      <c r="G23" s="595">
        <v>11</v>
      </c>
      <c r="H23" s="222">
        <v>1.2</v>
      </c>
      <c r="I23" s="604">
        <f t="shared" si="0"/>
        <v>15.2</v>
      </c>
      <c r="J23" s="604">
        <f t="shared" si="1"/>
        <v>13.2</v>
      </c>
      <c r="K23" s="604">
        <v>2</v>
      </c>
      <c r="L23" s="605"/>
      <c r="M23" s="606"/>
      <c r="N23" s="607" t="s">
        <v>345</v>
      </c>
    </row>
    <row r="24" spans="1:14">
      <c r="A24" s="593">
        <v>16</v>
      </c>
      <c r="B24" s="229">
        <v>2013801</v>
      </c>
      <c r="C24" s="229">
        <v>302</v>
      </c>
      <c r="D24" s="229">
        <v>502</v>
      </c>
      <c r="E24" s="602" t="s">
        <v>418</v>
      </c>
      <c r="F24" s="603" t="s">
        <v>740</v>
      </c>
      <c r="G24" s="595">
        <v>217</v>
      </c>
      <c r="H24" s="222">
        <v>1.2</v>
      </c>
      <c r="I24" s="604">
        <f t="shared" si="0"/>
        <v>286.39999999999998</v>
      </c>
      <c r="J24" s="604">
        <f t="shared" si="1"/>
        <v>260.39999999999998</v>
      </c>
      <c r="K24" s="604">
        <v>26</v>
      </c>
      <c r="L24" s="605"/>
      <c r="M24" s="606"/>
      <c r="N24" s="607" t="s">
        <v>345</v>
      </c>
    </row>
    <row r="25" spans="1:14">
      <c r="A25" s="593">
        <v>17</v>
      </c>
      <c r="B25" s="229">
        <v>2010308</v>
      </c>
      <c r="C25" s="229">
        <v>302</v>
      </c>
      <c r="D25" s="229">
        <v>502</v>
      </c>
      <c r="E25" s="229" t="s">
        <v>412</v>
      </c>
      <c r="F25" s="603" t="s">
        <v>740</v>
      </c>
      <c r="G25" s="595">
        <v>14</v>
      </c>
      <c r="H25" s="222">
        <v>1.2</v>
      </c>
      <c r="I25" s="604">
        <f t="shared" si="0"/>
        <v>20.8</v>
      </c>
      <c r="J25" s="604">
        <f t="shared" si="1"/>
        <v>16.8</v>
      </c>
      <c r="K25" s="604">
        <v>4</v>
      </c>
      <c r="L25" s="605"/>
      <c r="M25" s="610"/>
      <c r="N25" s="607" t="s">
        <v>345</v>
      </c>
    </row>
    <row r="26" spans="1:14">
      <c r="A26" s="593">
        <v>18</v>
      </c>
      <c r="B26" s="229">
        <v>2010301</v>
      </c>
      <c r="C26" s="229">
        <v>302</v>
      </c>
      <c r="D26" s="229">
        <v>505</v>
      </c>
      <c r="E26" s="229" t="s">
        <v>414</v>
      </c>
      <c r="F26" s="603" t="s">
        <v>740</v>
      </c>
      <c r="G26" s="595">
        <v>17</v>
      </c>
      <c r="H26" s="222">
        <v>1.2</v>
      </c>
      <c r="I26" s="604">
        <f t="shared" si="0"/>
        <v>24.4</v>
      </c>
      <c r="J26" s="604">
        <f t="shared" si="1"/>
        <v>20.399999999999999</v>
      </c>
      <c r="K26" s="604">
        <v>4</v>
      </c>
      <c r="L26" s="605"/>
      <c r="M26" s="610"/>
      <c r="N26" s="607" t="s">
        <v>354</v>
      </c>
    </row>
    <row r="27" spans="1:14">
      <c r="A27" s="593">
        <v>19</v>
      </c>
      <c r="B27" s="229">
        <v>2012901</v>
      </c>
      <c r="C27" s="229">
        <v>302</v>
      </c>
      <c r="D27" s="229">
        <v>502</v>
      </c>
      <c r="E27" s="602" t="s">
        <v>352</v>
      </c>
      <c r="F27" s="603" t="s">
        <v>740</v>
      </c>
      <c r="G27" s="595">
        <v>5</v>
      </c>
      <c r="H27" s="222">
        <v>1.2</v>
      </c>
      <c r="I27" s="604">
        <f t="shared" si="0"/>
        <v>10</v>
      </c>
      <c r="J27" s="604">
        <f t="shared" si="1"/>
        <v>6</v>
      </c>
      <c r="K27" s="604">
        <v>2</v>
      </c>
      <c r="L27" s="605">
        <v>2</v>
      </c>
      <c r="M27" s="606"/>
      <c r="N27" s="607" t="s">
        <v>345</v>
      </c>
    </row>
    <row r="28" spans="1:14">
      <c r="A28" s="593">
        <v>20</v>
      </c>
      <c r="B28" s="229">
        <v>2012901</v>
      </c>
      <c r="C28" s="229">
        <v>302</v>
      </c>
      <c r="D28" s="229">
        <v>502</v>
      </c>
      <c r="E28" s="602" t="s">
        <v>351</v>
      </c>
      <c r="F28" s="603" t="s">
        <v>740</v>
      </c>
      <c r="G28" s="595">
        <v>6</v>
      </c>
      <c r="H28" s="222">
        <v>1.2</v>
      </c>
      <c r="I28" s="604">
        <f t="shared" si="0"/>
        <v>11.2</v>
      </c>
      <c r="J28" s="604">
        <f t="shared" si="1"/>
        <v>7.2</v>
      </c>
      <c r="K28" s="604">
        <v>2</v>
      </c>
      <c r="L28" s="605">
        <v>2</v>
      </c>
      <c r="M28" s="606"/>
      <c r="N28" s="607" t="s">
        <v>350</v>
      </c>
    </row>
    <row r="29" spans="1:14">
      <c r="A29" s="593">
        <v>21</v>
      </c>
      <c r="B29" s="229">
        <v>2012801</v>
      </c>
      <c r="C29" s="229">
        <v>302</v>
      </c>
      <c r="D29" s="229">
        <v>502</v>
      </c>
      <c r="E29" s="602" t="s">
        <v>372</v>
      </c>
      <c r="F29" s="603" t="s">
        <v>740</v>
      </c>
      <c r="G29" s="595">
        <v>8</v>
      </c>
      <c r="H29" s="222">
        <v>1.2</v>
      </c>
      <c r="I29" s="604">
        <f t="shared" si="0"/>
        <v>13.6</v>
      </c>
      <c r="J29" s="604">
        <f t="shared" si="1"/>
        <v>9.6</v>
      </c>
      <c r="K29" s="604">
        <v>2</v>
      </c>
      <c r="L29" s="605">
        <v>2</v>
      </c>
      <c r="M29" s="606"/>
      <c r="N29" s="607" t="s">
        <v>345</v>
      </c>
    </row>
    <row r="30" spans="1:14">
      <c r="A30" s="593">
        <v>22</v>
      </c>
      <c r="B30" s="229">
        <v>2012801</v>
      </c>
      <c r="C30" s="229">
        <v>302</v>
      </c>
      <c r="D30" s="229">
        <v>502</v>
      </c>
      <c r="E30" s="602" t="s">
        <v>443</v>
      </c>
      <c r="F30" s="603" t="s">
        <v>740</v>
      </c>
      <c r="G30" s="595">
        <v>2</v>
      </c>
      <c r="H30" s="222">
        <v>1.2</v>
      </c>
      <c r="I30" s="604">
        <f t="shared" si="0"/>
        <v>4.4000000000000004</v>
      </c>
      <c r="J30" s="604">
        <f t="shared" si="1"/>
        <v>2.4</v>
      </c>
      <c r="K30" s="604"/>
      <c r="L30" s="605">
        <v>2</v>
      </c>
      <c r="M30" s="606"/>
      <c r="N30" s="607" t="s">
        <v>345</v>
      </c>
    </row>
    <row r="31" spans="1:14">
      <c r="A31" s="593">
        <v>23</v>
      </c>
      <c r="B31" s="229">
        <v>2050802</v>
      </c>
      <c r="C31" s="229">
        <v>302</v>
      </c>
      <c r="D31" s="229">
        <v>505</v>
      </c>
      <c r="E31" s="602" t="s">
        <v>361</v>
      </c>
      <c r="F31" s="603" t="s">
        <v>742</v>
      </c>
      <c r="G31" s="595">
        <v>30</v>
      </c>
      <c r="H31" s="222">
        <v>2.5</v>
      </c>
      <c r="I31" s="604">
        <f t="shared" si="0"/>
        <v>79</v>
      </c>
      <c r="J31" s="604">
        <f t="shared" si="1"/>
        <v>75</v>
      </c>
      <c r="K31" s="604">
        <v>4</v>
      </c>
      <c r="L31" s="605"/>
      <c r="M31" s="606"/>
      <c r="N31" s="607" t="s">
        <v>350</v>
      </c>
    </row>
    <row r="32" spans="1:14">
      <c r="A32" s="593">
        <v>24</v>
      </c>
      <c r="B32" s="498">
        <v>2010399</v>
      </c>
      <c r="C32" s="229">
        <v>302</v>
      </c>
      <c r="D32" s="229">
        <v>505</v>
      </c>
      <c r="E32" s="602" t="s">
        <v>434</v>
      </c>
      <c r="F32" s="603" t="s">
        <v>743</v>
      </c>
      <c r="G32" s="595">
        <v>4</v>
      </c>
      <c r="H32" s="222">
        <v>0.96</v>
      </c>
      <c r="I32" s="604">
        <f t="shared" si="0"/>
        <v>5.84</v>
      </c>
      <c r="J32" s="604">
        <f t="shared" si="1"/>
        <v>3.84</v>
      </c>
      <c r="K32" s="604"/>
      <c r="L32" s="605">
        <v>2</v>
      </c>
      <c r="M32" s="611"/>
      <c r="N32" s="607" t="s">
        <v>350</v>
      </c>
    </row>
    <row r="33" spans="1:14">
      <c r="A33" s="593">
        <v>25</v>
      </c>
      <c r="B33" s="229">
        <v>2013601</v>
      </c>
      <c r="C33" s="229">
        <v>302</v>
      </c>
      <c r="D33" s="229">
        <v>502</v>
      </c>
      <c r="E33" s="602" t="s">
        <v>373</v>
      </c>
      <c r="F33" s="603" t="s">
        <v>737</v>
      </c>
      <c r="G33" s="595">
        <v>24</v>
      </c>
      <c r="H33" s="222">
        <v>2.5</v>
      </c>
      <c r="I33" s="604">
        <f t="shared" si="0"/>
        <v>64</v>
      </c>
      <c r="J33" s="604">
        <f t="shared" si="1"/>
        <v>60</v>
      </c>
      <c r="K33" s="604">
        <v>4</v>
      </c>
      <c r="L33" s="605"/>
      <c r="M33" s="606"/>
      <c r="N33" s="607" t="s">
        <v>345</v>
      </c>
    </row>
    <row r="34" spans="1:14">
      <c r="A34" s="593">
        <v>26</v>
      </c>
      <c r="B34" s="229">
        <v>2040201</v>
      </c>
      <c r="C34" s="229">
        <v>302</v>
      </c>
      <c r="D34" s="229">
        <v>502</v>
      </c>
      <c r="E34" s="602" t="s">
        <v>374</v>
      </c>
      <c r="F34" s="603" t="s">
        <v>375</v>
      </c>
      <c r="G34" s="595">
        <v>336</v>
      </c>
      <c r="H34" s="222">
        <v>2.5</v>
      </c>
      <c r="I34" s="604">
        <f t="shared" si="0"/>
        <v>856</v>
      </c>
      <c r="J34" s="604">
        <f t="shared" si="1"/>
        <v>840</v>
      </c>
      <c r="K34" s="604">
        <v>16</v>
      </c>
      <c r="L34" s="605"/>
      <c r="M34" s="606"/>
      <c r="N34" s="607" t="s">
        <v>375</v>
      </c>
    </row>
    <row r="35" spans="1:14">
      <c r="A35" s="593">
        <v>27</v>
      </c>
      <c r="B35" s="229">
        <v>2130213</v>
      </c>
      <c r="C35" s="229">
        <v>302</v>
      </c>
      <c r="D35" s="229">
        <v>502</v>
      </c>
      <c r="E35" s="602" t="s">
        <v>421</v>
      </c>
      <c r="F35" s="603" t="s">
        <v>375</v>
      </c>
      <c r="G35" s="595">
        <v>36</v>
      </c>
      <c r="H35" s="222">
        <v>2.5</v>
      </c>
      <c r="I35" s="604">
        <f t="shared" si="0"/>
        <v>96</v>
      </c>
      <c r="J35" s="604">
        <f t="shared" si="1"/>
        <v>90</v>
      </c>
      <c r="K35" s="604">
        <v>6</v>
      </c>
      <c r="L35" s="605"/>
      <c r="M35" s="606"/>
      <c r="N35" s="607" t="s">
        <v>375</v>
      </c>
    </row>
    <row r="36" spans="1:14">
      <c r="A36" s="593">
        <v>28</v>
      </c>
      <c r="B36" s="229">
        <v>2040201</v>
      </c>
      <c r="C36" s="229">
        <v>302</v>
      </c>
      <c r="D36" s="229">
        <v>502</v>
      </c>
      <c r="E36" s="602" t="s">
        <v>744</v>
      </c>
      <c r="F36" s="603" t="s">
        <v>375</v>
      </c>
      <c r="G36" s="595">
        <v>61</v>
      </c>
      <c r="H36" s="222">
        <v>2.5</v>
      </c>
      <c r="I36" s="604">
        <f t="shared" si="0"/>
        <v>160.5</v>
      </c>
      <c r="J36" s="604">
        <f t="shared" si="1"/>
        <v>152.5</v>
      </c>
      <c r="K36" s="604">
        <v>8</v>
      </c>
      <c r="L36" s="605"/>
      <c r="M36" s="606"/>
      <c r="N36" s="607" t="s">
        <v>375</v>
      </c>
    </row>
    <row r="37" spans="1:14">
      <c r="A37" s="593">
        <v>29</v>
      </c>
      <c r="B37" s="229">
        <v>2040601</v>
      </c>
      <c r="C37" s="229">
        <v>302</v>
      </c>
      <c r="D37" s="229">
        <v>502</v>
      </c>
      <c r="E37" s="602" t="s">
        <v>376</v>
      </c>
      <c r="F37" s="603" t="s">
        <v>740</v>
      </c>
      <c r="G37" s="595">
        <v>92</v>
      </c>
      <c r="H37" s="222">
        <v>2.2000000000000002</v>
      </c>
      <c r="I37" s="604">
        <f t="shared" si="0"/>
        <v>212.4</v>
      </c>
      <c r="J37" s="604">
        <f t="shared" si="1"/>
        <v>202.4</v>
      </c>
      <c r="K37" s="604">
        <v>10</v>
      </c>
      <c r="L37" s="605"/>
      <c r="M37" s="606"/>
      <c r="N37" s="607" t="s">
        <v>345</v>
      </c>
    </row>
    <row r="38" spans="1:14">
      <c r="A38" s="593">
        <v>30</v>
      </c>
      <c r="B38" s="229">
        <v>201</v>
      </c>
      <c r="C38" s="229">
        <v>302</v>
      </c>
      <c r="D38" s="229">
        <v>502</v>
      </c>
      <c r="E38" s="602" t="s">
        <v>461</v>
      </c>
      <c r="F38" s="603" t="s">
        <v>737</v>
      </c>
      <c r="G38" s="595">
        <v>10</v>
      </c>
      <c r="H38" s="222">
        <v>2.5</v>
      </c>
      <c r="I38" s="604">
        <f t="shared" si="0"/>
        <v>27</v>
      </c>
      <c r="J38" s="604">
        <f t="shared" si="1"/>
        <v>25</v>
      </c>
      <c r="K38" s="604"/>
      <c r="L38" s="605">
        <v>2</v>
      </c>
      <c r="M38" s="606"/>
      <c r="N38" s="607" t="s">
        <v>345</v>
      </c>
    </row>
    <row r="39" spans="1:14">
      <c r="A39" s="229" t="s">
        <v>733</v>
      </c>
      <c r="B39" s="229"/>
      <c r="C39" s="229"/>
      <c r="D39" s="229"/>
      <c r="E39" s="595" t="s">
        <v>745</v>
      </c>
      <c r="F39" s="603"/>
      <c r="G39" s="595">
        <f>SUM(G40:G56)</f>
        <v>372</v>
      </c>
      <c r="H39" s="599"/>
      <c r="I39" s="600">
        <f t="shared" si="0"/>
        <v>533.46</v>
      </c>
      <c r="J39" s="600">
        <f>SUM(J40:J56)</f>
        <v>461.46</v>
      </c>
      <c r="K39" s="600">
        <f>SUM(K40:K56)</f>
        <v>62</v>
      </c>
      <c r="L39" s="599">
        <f>SUM(L40:L56)</f>
        <v>10</v>
      </c>
      <c r="M39" s="606"/>
      <c r="N39" s="597"/>
    </row>
    <row r="40" spans="1:14">
      <c r="A40" s="229">
        <v>1</v>
      </c>
      <c r="B40" s="229">
        <v>2050101</v>
      </c>
      <c r="C40" s="229">
        <v>302</v>
      </c>
      <c r="D40" s="229">
        <v>502</v>
      </c>
      <c r="E40" s="602" t="s">
        <v>595</v>
      </c>
      <c r="F40" s="603" t="s">
        <v>740</v>
      </c>
      <c r="G40" s="595">
        <v>110</v>
      </c>
      <c r="H40" s="222">
        <v>1.2</v>
      </c>
      <c r="I40" s="604">
        <f t="shared" ref="I40:I56" si="2">J40+K40+L40</f>
        <v>152</v>
      </c>
      <c r="J40" s="604">
        <f>G40*H40</f>
        <v>132</v>
      </c>
      <c r="K40" s="604">
        <v>20</v>
      </c>
      <c r="L40" s="605"/>
      <c r="M40" s="606"/>
      <c r="N40" s="607" t="s">
        <v>345</v>
      </c>
    </row>
    <row r="41" spans="1:14">
      <c r="A41" s="229">
        <v>2</v>
      </c>
      <c r="B41" s="229">
        <v>205</v>
      </c>
      <c r="C41" s="229">
        <v>302</v>
      </c>
      <c r="D41" s="229">
        <v>502</v>
      </c>
      <c r="E41" s="602" t="s">
        <v>596</v>
      </c>
      <c r="F41" s="603" t="s">
        <v>743</v>
      </c>
      <c r="G41" s="595">
        <v>6</v>
      </c>
      <c r="H41" s="222">
        <v>0.96</v>
      </c>
      <c r="I41" s="604">
        <f t="shared" si="2"/>
        <v>7.76</v>
      </c>
      <c r="J41" s="604">
        <f>G41*H41</f>
        <v>5.76</v>
      </c>
      <c r="K41" s="604"/>
      <c r="L41" s="605">
        <v>2</v>
      </c>
      <c r="M41" s="612"/>
      <c r="N41" s="607" t="s">
        <v>448</v>
      </c>
    </row>
    <row r="42" spans="1:14">
      <c r="A42" s="229">
        <v>3</v>
      </c>
      <c r="B42" s="229">
        <v>205</v>
      </c>
      <c r="C42" s="229">
        <v>302</v>
      </c>
      <c r="D42" s="229">
        <v>502</v>
      </c>
      <c r="E42" s="602" t="s">
        <v>597</v>
      </c>
      <c r="F42" s="603" t="s">
        <v>740</v>
      </c>
      <c r="G42" s="595">
        <v>40</v>
      </c>
      <c r="H42" s="222">
        <v>1.2</v>
      </c>
      <c r="I42" s="604">
        <f t="shared" si="2"/>
        <v>52</v>
      </c>
      <c r="J42" s="604">
        <f>G42*H42</f>
        <v>48</v>
      </c>
      <c r="K42" s="604">
        <v>4</v>
      </c>
      <c r="L42" s="605"/>
      <c r="M42" s="612"/>
      <c r="N42" s="607" t="s">
        <v>350</v>
      </c>
    </row>
    <row r="43" spans="1:14">
      <c r="A43" s="229">
        <v>4</v>
      </c>
      <c r="B43" s="229">
        <v>2060101</v>
      </c>
      <c r="C43" s="229">
        <v>302</v>
      </c>
      <c r="D43" s="229">
        <v>502</v>
      </c>
      <c r="E43" s="602" t="s">
        <v>378</v>
      </c>
      <c r="F43" s="603" t="s">
        <v>740</v>
      </c>
      <c r="G43" s="595">
        <v>16</v>
      </c>
      <c r="H43" s="222">
        <v>1.2</v>
      </c>
      <c r="I43" s="604">
        <f t="shared" si="2"/>
        <v>23.2</v>
      </c>
      <c r="J43" s="604">
        <f>G43*H43</f>
        <v>19.2</v>
      </c>
      <c r="K43" s="604">
        <v>4</v>
      </c>
      <c r="L43" s="605"/>
      <c r="M43" s="606"/>
      <c r="N43" s="607" t="s">
        <v>345</v>
      </c>
    </row>
    <row r="44" spans="1:14">
      <c r="A44" s="229">
        <v>5</v>
      </c>
      <c r="B44" s="229">
        <v>2060101</v>
      </c>
      <c r="C44" s="229">
        <v>302</v>
      </c>
      <c r="D44" s="229">
        <v>502</v>
      </c>
      <c r="E44" s="602" t="s">
        <v>746</v>
      </c>
      <c r="F44" s="603" t="s">
        <v>740</v>
      </c>
      <c r="G44" s="595">
        <v>20</v>
      </c>
      <c r="H44" s="222">
        <v>1.2</v>
      </c>
      <c r="I44" s="604">
        <f t="shared" si="2"/>
        <v>26</v>
      </c>
      <c r="J44" s="604">
        <f t="shared" ref="J44:J56" si="3">G44*H44</f>
        <v>24</v>
      </c>
      <c r="K44" s="604">
        <v>2</v>
      </c>
      <c r="L44" s="605"/>
      <c r="M44" s="606"/>
      <c r="N44" s="607" t="s">
        <v>350</v>
      </c>
    </row>
    <row r="45" spans="1:14">
      <c r="A45" s="229">
        <v>6</v>
      </c>
      <c r="B45" s="229">
        <v>2010301</v>
      </c>
      <c r="C45" s="229">
        <v>302</v>
      </c>
      <c r="D45" s="229">
        <v>505</v>
      </c>
      <c r="E45" s="602" t="s">
        <v>353</v>
      </c>
      <c r="F45" s="603" t="s">
        <v>740</v>
      </c>
      <c r="G45" s="595">
        <v>11</v>
      </c>
      <c r="H45" s="222">
        <v>1.2</v>
      </c>
      <c r="I45" s="604">
        <f t="shared" si="2"/>
        <v>15.2</v>
      </c>
      <c r="J45" s="604">
        <f t="shared" si="3"/>
        <v>13.2</v>
      </c>
      <c r="K45" s="604">
        <v>2</v>
      </c>
      <c r="L45" s="605"/>
      <c r="M45" s="606"/>
      <c r="N45" s="607" t="s">
        <v>354</v>
      </c>
    </row>
    <row r="46" spans="1:14">
      <c r="A46" s="229">
        <v>7</v>
      </c>
      <c r="B46" s="229">
        <v>2012604</v>
      </c>
      <c r="C46" s="229">
        <v>302</v>
      </c>
      <c r="D46" s="229">
        <v>505</v>
      </c>
      <c r="E46" s="602" t="s">
        <v>355</v>
      </c>
      <c r="F46" s="603" t="s">
        <v>740</v>
      </c>
      <c r="G46" s="595">
        <v>14</v>
      </c>
      <c r="H46" s="222">
        <v>1.2</v>
      </c>
      <c r="I46" s="604">
        <f t="shared" si="2"/>
        <v>18.8</v>
      </c>
      <c r="J46" s="604">
        <f t="shared" si="3"/>
        <v>16.8</v>
      </c>
      <c r="K46" s="604">
        <v>2</v>
      </c>
      <c r="L46" s="605"/>
      <c r="M46" s="606"/>
      <c r="N46" s="607" t="s">
        <v>354</v>
      </c>
    </row>
    <row r="47" spans="1:14">
      <c r="A47" s="229">
        <v>8</v>
      </c>
      <c r="B47" s="229">
        <v>2013301</v>
      </c>
      <c r="C47" s="229">
        <v>302</v>
      </c>
      <c r="D47" s="229">
        <v>502</v>
      </c>
      <c r="E47" s="602" t="s">
        <v>362</v>
      </c>
      <c r="F47" s="603" t="s">
        <v>737</v>
      </c>
      <c r="G47" s="595">
        <v>21</v>
      </c>
      <c r="H47" s="222">
        <v>2.5</v>
      </c>
      <c r="I47" s="604">
        <f t="shared" si="2"/>
        <v>56.5</v>
      </c>
      <c r="J47" s="604">
        <f t="shared" si="3"/>
        <v>52.5</v>
      </c>
      <c r="K47" s="604">
        <v>4</v>
      </c>
      <c r="L47" s="605"/>
      <c r="M47" s="606"/>
      <c r="N47" s="607" t="s">
        <v>345</v>
      </c>
    </row>
    <row r="48" spans="1:14" ht="24">
      <c r="A48" s="229">
        <v>9</v>
      </c>
      <c r="B48" s="229">
        <v>2013301</v>
      </c>
      <c r="C48" s="229">
        <v>302</v>
      </c>
      <c r="D48" s="229">
        <v>502</v>
      </c>
      <c r="E48" s="602" t="s">
        <v>446</v>
      </c>
      <c r="F48" s="603" t="s">
        <v>740</v>
      </c>
      <c r="G48" s="595">
        <v>9</v>
      </c>
      <c r="H48" s="222">
        <v>1.2</v>
      </c>
      <c r="I48" s="604">
        <f t="shared" si="2"/>
        <v>12.8</v>
      </c>
      <c r="J48" s="604">
        <f t="shared" si="3"/>
        <v>10.8</v>
      </c>
      <c r="K48" s="604"/>
      <c r="L48" s="605">
        <v>2</v>
      </c>
      <c r="M48" s="606"/>
      <c r="N48" s="607" t="s">
        <v>345</v>
      </c>
    </row>
    <row r="49" spans="1:14">
      <c r="A49" s="229">
        <v>10</v>
      </c>
      <c r="B49" s="229">
        <v>2070101</v>
      </c>
      <c r="C49" s="229">
        <v>302</v>
      </c>
      <c r="D49" s="229">
        <v>502</v>
      </c>
      <c r="E49" s="602" t="s">
        <v>364</v>
      </c>
      <c r="F49" s="603" t="s">
        <v>740</v>
      </c>
      <c r="G49" s="595">
        <v>25</v>
      </c>
      <c r="H49" s="222">
        <v>1.2</v>
      </c>
      <c r="I49" s="604">
        <f t="shared" si="2"/>
        <v>44</v>
      </c>
      <c r="J49" s="604">
        <f t="shared" si="3"/>
        <v>30</v>
      </c>
      <c r="K49" s="604">
        <v>14</v>
      </c>
      <c r="L49" s="605"/>
      <c r="M49" s="606"/>
      <c r="N49" s="607" t="s">
        <v>345</v>
      </c>
    </row>
    <row r="50" spans="1:14">
      <c r="A50" s="229">
        <v>11</v>
      </c>
      <c r="B50" s="229">
        <v>2070112</v>
      </c>
      <c r="C50" s="229">
        <v>302</v>
      </c>
      <c r="D50" s="229">
        <v>502</v>
      </c>
      <c r="E50" s="602" t="s">
        <v>369</v>
      </c>
      <c r="F50" s="603" t="s">
        <v>741</v>
      </c>
      <c r="G50" s="595">
        <v>13</v>
      </c>
      <c r="H50" s="222">
        <v>0.96</v>
      </c>
      <c r="I50" s="604">
        <f t="shared" si="2"/>
        <v>14.48</v>
      </c>
      <c r="J50" s="604">
        <f t="shared" si="3"/>
        <v>12.48</v>
      </c>
      <c r="K50" s="604">
        <v>2</v>
      </c>
      <c r="L50" s="605"/>
      <c r="M50" s="606"/>
      <c r="N50" s="607" t="s">
        <v>350</v>
      </c>
    </row>
    <row r="51" spans="1:14">
      <c r="A51" s="229">
        <v>12</v>
      </c>
      <c r="B51" s="229">
        <v>2070104</v>
      </c>
      <c r="C51" s="229">
        <v>302</v>
      </c>
      <c r="D51" s="229">
        <v>505</v>
      </c>
      <c r="E51" s="602" t="s">
        <v>366</v>
      </c>
      <c r="F51" s="603" t="s">
        <v>743</v>
      </c>
      <c r="G51" s="595">
        <v>11</v>
      </c>
      <c r="H51" s="222">
        <v>0.96</v>
      </c>
      <c r="I51" s="604">
        <f t="shared" si="2"/>
        <v>10.56</v>
      </c>
      <c r="J51" s="604">
        <f t="shared" si="3"/>
        <v>10.56</v>
      </c>
      <c r="K51" s="604"/>
      <c r="L51" s="605"/>
      <c r="M51" s="606"/>
      <c r="N51" s="607" t="s">
        <v>350</v>
      </c>
    </row>
    <row r="52" spans="1:14">
      <c r="A52" s="229">
        <v>13</v>
      </c>
      <c r="B52" s="229">
        <v>2070109</v>
      </c>
      <c r="C52" s="229">
        <v>302</v>
      </c>
      <c r="D52" s="229">
        <v>505</v>
      </c>
      <c r="E52" s="602" t="s">
        <v>365</v>
      </c>
      <c r="F52" s="603" t="s">
        <v>743</v>
      </c>
      <c r="G52" s="595">
        <v>6</v>
      </c>
      <c r="H52" s="222">
        <v>0.96</v>
      </c>
      <c r="I52" s="604">
        <f t="shared" si="2"/>
        <v>7.76</v>
      </c>
      <c r="J52" s="604">
        <f t="shared" si="3"/>
        <v>5.76</v>
      </c>
      <c r="K52" s="604"/>
      <c r="L52" s="605">
        <v>2</v>
      </c>
      <c r="M52" s="606" t="s">
        <v>747</v>
      </c>
      <c r="N52" s="607" t="s">
        <v>350</v>
      </c>
    </row>
    <row r="53" spans="1:14">
      <c r="A53" s="229">
        <v>14</v>
      </c>
      <c r="B53" s="229">
        <v>2070109</v>
      </c>
      <c r="C53" s="229">
        <v>302</v>
      </c>
      <c r="D53" s="229">
        <v>505</v>
      </c>
      <c r="E53" s="602" t="s">
        <v>368</v>
      </c>
      <c r="F53" s="603" t="s">
        <v>743</v>
      </c>
      <c r="G53" s="595">
        <v>4</v>
      </c>
      <c r="H53" s="222">
        <v>0.96</v>
      </c>
      <c r="I53" s="604">
        <f t="shared" si="2"/>
        <v>5.84</v>
      </c>
      <c r="J53" s="604">
        <f t="shared" si="3"/>
        <v>3.84</v>
      </c>
      <c r="K53" s="604"/>
      <c r="L53" s="605">
        <v>2</v>
      </c>
      <c r="M53" s="606"/>
      <c r="N53" s="607" t="s">
        <v>350</v>
      </c>
    </row>
    <row r="54" spans="1:14">
      <c r="A54" s="229">
        <v>15</v>
      </c>
      <c r="B54" s="229">
        <v>2070205</v>
      </c>
      <c r="C54" s="229">
        <v>302</v>
      </c>
      <c r="D54" s="229">
        <v>505</v>
      </c>
      <c r="E54" s="602" t="s">
        <v>367</v>
      </c>
      <c r="F54" s="603" t="s">
        <v>741</v>
      </c>
      <c r="G54" s="595">
        <v>11</v>
      </c>
      <c r="H54" s="222">
        <v>0.96</v>
      </c>
      <c r="I54" s="604">
        <f t="shared" si="2"/>
        <v>10.56</v>
      </c>
      <c r="J54" s="604">
        <f t="shared" si="3"/>
        <v>10.56</v>
      </c>
      <c r="K54" s="604"/>
      <c r="L54" s="605"/>
      <c r="M54" s="606"/>
      <c r="N54" s="607" t="s">
        <v>350</v>
      </c>
    </row>
    <row r="55" spans="1:14">
      <c r="A55" s="229">
        <v>16</v>
      </c>
      <c r="B55" s="229">
        <v>2070801</v>
      </c>
      <c r="C55" s="229">
        <v>302</v>
      </c>
      <c r="D55" s="229">
        <v>505</v>
      </c>
      <c r="E55" s="602" t="s">
        <v>363</v>
      </c>
      <c r="F55" s="603" t="s">
        <v>740</v>
      </c>
      <c r="G55" s="595">
        <v>45</v>
      </c>
      <c r="H55" s="222">
        <v>1.2</v>
      </c>
      <c r="I55" s="604">
        <f t="shared" si="2"/>
        <v>60</v>
      </c>
      <c r="J55" s="604">
        <f t="shared" si="3"/>
        <v>54</v>
      </c>
      <c r="K55" s="604">
        <v>6</v>
      </c>
      <c r="L55" s="605"/>
      <c r="M55" s="606"/>
      <c r="N55" s="607" t="s">
        <v>350</v>
      </c>
    </row>
    <row r="56" spans="1:14">
      <c r="A56" s="229">
        <v>17</v>
      </c>
      <c r="B56" s="229">
        <v>2070111</v>
      </c>
      <c r="C56" s="229">
        <v>302</v>
      </c>
      <c r="D56" s="229">
        <v>502</v>
      </c>
      <c r="E56" s="602" t="s">
        <v>370</v>
      </c>
      <c r="F56" s="603" t="s">
        <v>740</v>
      </c>
      <c r="G56" s="595">
        <v>10</v>
      </c>
      <c r="H56" s="222">
        <v>1.2</v>
      </c>
      <c r="I56" s="604">
        <f t="shared" si="2"/>
        <v>16</v>
      </c>
      <c r="J56" s="604">
        <f t="shared" si="3"/>
        <v>12</v>
      </c>
      <c r="K56" s="604">
        <v>2</v>
      </c>
      <c r="L56" s="605">
        <v>2</v>
      </c>
      <c r="M56" s="606" t="s">
        <v>747</v>
      </c>
      <c r="N56" s="607" t="s">
        <v>350</v>
      </c>
    </row>
    <row r="57" spans="1:14">
      <c r="A57" s="229" t="s">
        <v>733</v>
      </c>
      <c r="B57" s="229"/>
      <c r="C57" s="229"/>
      <c r="D57" s="229"/>
      <c r="E57" s="595" t="s">
        <v>748</v>
      </c>
      <c r="F57" s="603"/>
      <c r="G57" s="595">
        <f t="shared" ref="G57:L57" si="4">SUM(G58:G69)</f>
        <v>638</v>
      </c>
      <c r="H57" s="599"/>
      <c r="I57" s="600">
        <f t="shared" ref="I57:I88" si="5">J57+K57+L57</f>
        <v>823.44</v>
      </c>
      <c r="J57" s="600">
        <f t="shared" si="4"/>
        <v>715.44</v>
      </c>
      <c r="K57" s="600">
        <f t="shared" si="4"/>
        <v>106</v>
      </c>
      <c r="L57" s="599">
        <f t="shared" si="4"/>
        <v>2</v>
      </c>
      <c r="M57" s="606"/>
      <c r="N57" s="597"/>
    </row>
    <row r="58" spans="1:14">
      <c r="A58" s="498">
        <v>1</v>
      </c>
      <c r="B58" s="498">
        <v>2010401</v>
      </c>
      <c r="C58" s="229">
        <v>302</v>
      </c>
      <c r="D58" s="229">
        <v>502</v>
      </c>
      <c r="E58" s="229" t="s">
        <v>415</v>
      </c>
      <c r="F58" s="603" t="s">
        <v>740</v>
      </c>
      <c r="G58" s="595">
        <v>64</v>
      </c>
      <c r="H58" s="222">
        <v>1.2</v>
      </c>
      <c r="I58" s="604">
        <f t="shared" si="5"/>
        <v>92.8</v>
      </c>
      <c r="J58" s="604">
        <f t="shared" ref="J58:J64" si="6">G58*H58</f>
        <v>76.8</v>
      </c>
      <c r="K58" s="604">
        <v>16</v>
      </c>
      <c r="L58" s="605"/>
      <c r="M58" s="606"/>
      <c r="N58" s="607" t="s">
        <v>345</v>
      </c>
    </row>
    <row r="59" spans="1:14">
      <c r="A59" s="498">
        <v>2</v>
      </c>
      <c r="B59" s="498">
        <v>2120101</v>
      </c>
      <c r="C59" s="229">
        <v>302</v>
      </c>
      <c r="D59" s="229">
        <v>502</v>
      </c>
      <c r="E59" s="602" t="s">
        <v>432</v>
      </c>
      <c r="F59" s="603" t="s">
        <v>740</v>
      </c>
      <c r="G59" s="595">
        <v>23</v>
      </c>
      <c r="H59" s="222">
        <v>1.2</v>
      </c>
      <c r="I59" s="604">
        <f t="shared" si="5"/>
        <v>43.6</v>
      </c>
      <c r="J59" s="604">
        <f t="shared" si="6"/>
        <v>27.6</v>
      </c>
      <c r="K59" s="604">
        <v>16</v>
      </c>
      <c r="L59" s="605"/>
      <c r="M59" s="611"/>
      <c r="N59" s="607" t="s">
        <v>345</v>
      </c>
    </row>
    <row r="60" spans="1:14">
      <c r="A60" s="498">
        <v>3</v>
      </c>
      <c r="B60" s="498">
        <v>2120101</v>
      </c>
      <c r="C60" s="229">
        <v>302</v>
      </c>
      <c r="D60" s="229">
        <v>502</v>
      </c>
      <c r="E60" s="602" t="s">
        <v>444</v>
      </c>
      <c r="F60" s="603" t="s">
        <v>740</v>
      </c>
      <c r="G60" s="595">
        <v>164</v>
      </c>
      <c r="H60" s="222">
        <v>1.2</v>
      </c>
      <c r="I60" s="604">
        <f t="shared" si="5"/>
        <v>222.8</v>
      </c>
      <c r="J60" s="604">
        <f t="shared" si="6"/>
        <v>196.8</v>
      </c>
      <c r="K60" s="604">
        <v>26</v>
      </c>
      <c r="L60" s="605"/>
      <c r="M60" s="606"/>
      <c r="N60" s="607" t="s">
        <v>345</v>
      </c>
    </row>
    <row r="61" spans="1:14">
      <c r="A61" s="498">
        <v>4</v>
      </c>
      <c r="B61" s="498">
        <v>2110304</v>
      </c>
      <c r="C61" s="229">
        <v>302</v>
      </c>
      <c r="D61" s="229">
        <v>505</v>
      </c>
      <c r="E61" s="602" t="s">
        <v>716</v>
      </c>
      <c r="F61" s="603" t="s">
        <v>743</v>
      </c>
      <c r="G61" s="595">
        <v>29</v>
      </c>
      <c r="H61" s="222">
        <v>0.48</v>
      </c>
      <c r="I61" s="604">
        <f t="shared" si="5"/>
        <v>13.92</v>
      </c>
      <c r="J61" s="604">
        <f t="shared" si="6"/>
        <v>13.92</v>
      </c>
      <c r="K61" s="604"/>
      <c r="L61" s="605"/>
      <c r="M61" s="611"/>
      <c r="N61" s="607" t="s">
        <v>448</v>
      </c>
    </row>
    <row r="62" spans="1:14">
      <c r="A62" s="498">
        <v>5</v>
      </c>
      <c r="B62" s="498">
        <v>2120104</v>
      </c>
      <c r="C62" s="229">
        <v>302</v>
      </c>
      <c r="D62" s="229">
        <v>505</v>
      </c>
      <c r="E62" s="602" t="s">
        <v>433</v>
      </c>
      <c r="F62" s="603" t="s">
        <v>741</v>
      </c>
      <c r="G62" s="595">
        <v>53</v>
      </c>
      <c r="H62" s="222">
        <v>0.96</v>
      </c>
      <c r="I62" s="604">
        <f t="shared" si="5"/>
        <v>56.88</v>
      </c>
      <c r="J62" s="604">
        <f t="shared" si="6"/>
        <v>50.88</v>
      </c>
      <c r="K62" s="604">
        <v>6</v>
      </c>
      <c r="L62" s="605"/>
      <c r="M62" s="611"/>
      <c r="N62" s="607" t="s">
        <v>350</v>
      </c>
    </row>
    <row r="63" spans="1:14">
      <c r="A63" s="498">
        <v>6</v>
      </c>
      <c r="B63" s="498">
        <v>2140101</v>
      </c>
      <c r="C63" s="229">
        <v>302</v>
      </c>
      <c r="D63" s="229">
        <v>502</v>
      </c>
      <c r="E63" s="602" t="s">
        <v>398</v>
      </c>
      <c r="F63" s="603" t="s">
        <v>740</v>
      </c>
      <c r="G63" s="595">
        <v>55</v>
      </c>
      <c r="H63" s="222">
        <v>1.2</v>
      </c>
      <c r="I63" s="604">
        <f t="shared" si="5"/>
        <v>82</v>
      </c>
      <c r="J63" s="604">
        <f t="shared" si="6"/>
        <v>66</v>
      </c>
      <c r="K63" s="604">
        <v>16</v>
      </c>
      <c r="L63" s="605"/>
      <c r="M63" s="606"/>
      <c r="N63" s="607" t="s">
        <v>345</v>
      </c>
    </row>
    <row r="64" spans="1:14">
      <c r="A64" s="498">
        <v>7</v>
      </c>
      <c r="B64" s="498">
        <v>2140106</v>
      </c>
      <c r="C64" s="229">
        <v>302</v>
      </c>
      <c r="D64" s="229">
        <v>505</v>
      </c>
      <c r="E64" s="602" t="s">
        <v>459</v>
      </c>
      <c r="F64" s="603" t="s">
        <v>740</v>
      </c>
      <c r="G64" s="595">
        <v>150</v>
      </c>
      <c r="H64" s="222">
        <v>1.2</v>
      </c>
      <c r="I64" s="604">
        <f t="shared" si="5"/>
        <v>192</v>
      </c>
      <c r="J64" s="604">
        <f t="shared" si="6"/>
        <v>180</v>
      </c>
      <c r="K64" s="604">
        <v>12</v>
      </c>
      <c r="L64" s="605"/>
      <c r="M64" s="606"/>
      <c r="N64" s="607" t="s">
        <v>354</v>
      </c>
    </row>
    <row r="65" spans="1:14">
      <c r="A65" s="498">
        <v>8</v>
      </c>
      <c r="B65" s="498">
        <v>2140136</v>
      </c>
      <c r="C65" s="229">
        <v>302</v>
      </c>
      <c r="D65" s="229">
        <v>505</v>
      </c>
      <c r="E65" s="602" t="s">
        <v>399</v>
      </c>
      <c r="F65" s="603" t="s">
        <v>741</v>
      </c>
      <c r="G65" s="595">
        <v>13</v>
      </c>
      <c r="H65" s="222">
        <v>0.96</v>
      </c>
      <c r="I65" s="604">
        <f t="shared" si="5"/>
        <v>14.48</v>
      </c>
      <c r="J65" s="604">
        <f t="shared" ref="J65:J69" si="7">G65*H65</f>
        <v>12.48</v>
      </c>
      <c r="K65" s="604">
        <v>2</v>
      </c>
      <c r="L65" s="605"/>
      <c r="M65" s="606"/>
      <c r="N65" s="607" t="s">
        <v>350</v>
      </c>
    </row>
    <row r="66" spans="1:14">
      <c r="A66" s="498">
        <v>9</v>
      </c>
      <c r="B66" s="498">
        <v>2140112</v>
      </c>
      <c r="C66" s="229">
        <v>302</v>
      </c>
      <c r="D66" s="229">
        <v>505</v>
      </c>
      <c r="E66" s="229" t="s">
        <v>401</v>
      </c>
      <c r="F66" s="603" t="s">
        <v>741</v>
      </c>
      <c r="G66" s="595">
        <v>47</v>
      </c>
      <c r="H66" s="222">
        <v>0.96</v>
      </c>
      <c r="I66" s="604">
        <f t="shared" si="5"/>
        <v>49.12</v>
      </c>
      <c r="J66" s="604">
        <f t="shared" si="7"/>
        <v>45.12</v>
      </c>
      <c r="K66" s="604">
        <v>4</v>
      </c>
      <c r="L66" s="605"/>
      <c r="M66" s="606"/>
      <c r="N66" s="607" t="s">
        <v>350</v>
      </c>
    </row>
    <row r="67" spans="1:14">
      <c r="A67" s="498">
        <v>10</v>
      </c>
      <c r="B67" s="498">
        <v>2140110</v>
      </c>
      <c r="C67" s="229">
        <v>302</v>
      </c>
      <c r="D67" s="229">
        <v>505</v>
      </c>
      <c r="E67" s="229" t="s">
        <v>749</v>
      </c>
      <c r="F67" s="603" t="s">
        <v>741</v>
      </c>
      <c r="G67" s="595">
        <v>9</v>
      </c>
      <c r="H67" s="222">
        <v>0.96</v>
      </c>
      <c r="I67" s="604">
        <f t="shared" si="5"/>
        <v>12.64</v>
      </c>
      <c r="J67" s="604">
        <f t="shared" si="7"/>
        <v>8.64</v>
      </c>
      <c r="K67" s="604">
        <v>2</v>
      </c>
      <c r="L67" s="605">
        <v>2</v>
      </c>
      <c r="M67" s="606"/>
      <c r="N67" s="607" t="s">
        <v>350</v>
      </c>
    </row>
    <row r="68" spans="1:14">
      <c r="A68" s="498">
        <v>11</v>
      </c>
      <c r="B68" s="498">
        <v>2160201</v>
      </c>
      <c r="C68" s="229">
        <v>302</v>
      </c>
      <c r="D68" s="229">
        <v>505</v>
      </c>
      <c r="E68" s="602" t="s">
        <v>750</v>
      </c>
      <c r="F68" s="603" t="s">
        <v>740</v>
      </c>
      <c r="G68" s="595">
        <v>18</v>
      </c>
      <c r="H68" s="222">
        <v>1.2</v>
      </c>
      <c r="I68" s="604">
        <f t="shared" si="5"/>
        <v>25.6</v>
      </c>
      <c r="J68" s="604">
        <f t="shared" si="7"/>
        <v>21.6</v>
      </c>
      <c r="K68" s="604">
        <v>4</v>
      </c>
      <c r="L68" s="605"/>
      <c r="M68" s="606"/>
      <c r="N68" s="607" t="s">
        <v>354</v>
      </c>
    </row>
    <row r="69" spans="1:14">
      <c r="A69" s="498">
        <v>12</v>
      </c>
      <c r="B69" s="229">
        <v>2012901</v>
      </c>
      <c r="C69" s="229">
        <v>302</v>
      </c>
      <c r="D69" s="229">
        <v>502</v>
      </c>
      <c r="E69" s="602" t="s">
        <v>357</v>
      </c>
      <c r="F69" s="603" t="s">
        <v>740</v>
      </c>
      <c r="G69" s="595">
        <v>13</v>
      </c>
      <c r="H69" s="222">
        <v>1.2</v>
      </c>
      <c r="I69" s="604">
        <f t="shared" si="5"/>
        <v>17.600000000000001</v>
      </c>
      <c r="J69" s="604">
        <f t="shared" si="7"/>
        <v>15.6</v>
      </c>
      <c r="K69" s="604">
        <v>2</v>
      </c>
      <c r="L69" s="605"/>
      <c r="M69" s="606"/>
      <c r="N69" s="607" t="s">
        <v>345</v>
      </c>
    </row>
    <row r="70" spans="1:14">
      <c r="A70" s="593" t="s">
        <v>733</v>
      </c>
      <c r="B70" s="498"/>
      <c r="C70" s="229"/>
      <c r="D70" s="229"/>
      <c r="E70" s="595" t="s">
        <v>751</v>
      </c>
      <c r="F70" s="603"/>
      <c r="G70" s="595">
        <f>SUM(G71:G83)</f>
        <v>612</v>
      </c>
      <c r="H70" s="599"/>
      <c r="I70" s="600">
        <f t="shared" si="5"/>
        <v>702.24</v>
      </c>
      <c r="J70" s="600">
        <f t="shared" ref="J70:K70" si="8">SUM(J71:J84)</f>
        <v>633.04</v>
      </c>
      <c r="K70" s="600">
        <f t="shared" si="8"/>
        <v>66</v>
      </c>
      <c r="L70" s="599">
        <f>SUM(L71:L83)</f>
        <v>3.2</v>
      </c>
      <c r="M70" s="606"/>
      <c r="N70" s="597"/>
    </row>
    <row r="71" spans="1:14">
      <c r="A71" s="498">
        <v>1</v>
      </c>
      <c r="B71" s="498">
        <v>2200101</v>
      </c>
      <c r="C71" s="229">
        <v>302</v>
      </c>
      <c r="D71" s="229">
        <v>502</v>
      </c>
      <c r="E71" s="602" t="s">
        <v>394</v>
      </c>
      <c r="F71" s="603" t="s">
        <v>740</v>
      </c>
      <c r="G71" s="595">
        <v>18</v>
      </c>
      <c r="H71" s="222">
        <v>1.2</v>
      </c>
      <c r="I71" s="604">
        <f t="shared" si="5"/>
        <v>45.6</v>
      </c>
      <c r="J71" s="604">
        <f t="shared" ref="J71:J84" si="9">G71*H71</f>
        <v>21.6</v>
      </c>
      <c r="K71" s="604">
        <v>24</v>
      </c>
      <c r="L71" s="605"/>
      <c r="M71" s="606"/>
      <c r="N71" s="607" t="s">
        <v>345</v>
      </c>
    </row>
    <row r="72" spans="1:14">
      <c r="A72" s="498">
        <v>2</v>
      </c>
      <c r="B72" s="498">
        <v>2200106</v>
      </c>
      <c r="C72" s="229">
        <v>302</v>
      </c>
      <c r="D72" s="229">
        <v>505</v>
      </c>
      <c r="E72" s="602" t="s">
        <v>396</v>
      </c>
      <c r="F72" s="603" t="s">
        <v>743</v>
      </c>
      <c r="G72" s="595">
        <v>19</v>
      </c>
      <c r="H72" s="222">
        <v>0.96</v>
      </c>
      <c r="I72" s="604">
        <f t="shared" si="5"/>
        <v>18.239999999999998</v>
      </c>
      <c r="J72" s="604">
        <f t="shared" si="9"/>
        <v>18.239999999999998</v>
      </c>
      <c r="K72" s="604"/>
      <c r="L72" s="605"/>
      <c r="M72" s="606"/>
      <c r="N72" s="607" t="s">
        <v>350</v>
      </c>
    </row>
    <row r="73" spans="1:14">
      <c r="A73" s="498">
        <v>3</v>
      </c>
      <c r="B73" s="498">
        <v>2200112</v>
      </c>
      <c r="C73" s="229">
        <v>302</v>
      </c>
      <c r="D73" s="229">
        <v>505</v>
      </c>
      <c r="E73" s="602" t="s">
        <v>752</v>
      </c>
      <c r="F73" s="603" t="s">
        <v>743</v>
      </c>
      <c r="G73" s="595">
        <v>16</v>
      </c>
      <c r="H73" s="222">
        <v>0.96</v>
      </c>
      <c r="I73" s="604">
        <f t="shared" si="5"/>
        <v>15.36</v>
      </c>
      <c r="J73" s="604">
        <f t="shared" si="9"/>
        <v>15.36</v>
      </c>
      <c r="K73" s="604"/>
      <c r="L73" s="605"/>
      <c r="M73" s="606"/>
      <c r="N73" s="607" t="s">
        <v>350</v>
      </c>
    </row>
    <row r="74" spans="1:14" ht="24">
      <c r="A74" s="498">
        <v>4</v>
      </c>
      <c r="B74" s="498">
        <v>2200101</v>
      </c>
      <c r="C74" s="229">
        <v>302</v>
      </c>
      <c r="D74" s="229">
        <v>505</v>
      </c>
      <c r="E74" s="602" t="s">
        <v>455</v>
      </c>
      <c r="F74" s="603" t="s">
        <v>741</v>
      </c>
      <c r="G74" s="595">
        <v>122</v>
      </c>
      <c r="H74" s="222">
        <v>0.8</v>
      </c>
      <c r="I74" s="604">
        <f t="shared" si="5"/>
        <v>100.8</v>
      </c>
      <c r="J74" s="604">
        <f t="shared" si="9"/>
        <v>97.6</v>
      </c>
      <c r="K74" s="604"/>
      <c r="L74" s="605">
        <v>3.2</v>
      </c>
      <c r="M74" s="606" t="s">
        <v>753</v>
      </c>
      <c r="N74" s="607" t="s">
        <v>350</v>
      </c>
    </row>
    <row r="75" spans="1:14">
      <c r="A75" s="498">
        <v>5</v>
      </c>
      <c r="B75" s="229">
        <v>2130201</v>
      </c>
      <c r="C75" s="229">
        <v>302</v>
      </c>
      <c r="D75" s="229">
        <v>502</v>
      </c>
      <c r="E75" s="602" t="s">
        <v>420</v>
      </c>
      <c r="F75" s="603" t="s">
        <v>740</v>
      </c>
      <c r="G75" s="595">
        <v>174</v>
      </c>
      <c r="H75" s="222">
        <v>1.2</v>
      </c>
      <c r="I75" s="604">
        <f t="shared" si="5"/>
        <v>232.8</v>
      </c>
      <c r="J75" s="604">
        <f t="shared" si="9"/>
        <v>208.8</v>
      </c>
      <c r="K75" s="604">
        <v>24</v>
      </c>
      <c r="L75" s="605"/>
      <c r="M75" s="606"/>
      <c r="N75" s="607" t="s">
        <v>345</v>
      </c>
    </row>
    <row r="76" spans="1:14">
      <c r="A76" s="498">
        <v>6</v>
      </c>
      <c r="B76" s="229">
        <v>2130204</v>
      </c>
      <c r="C76" s="229">
        <v>302</v>
      </c>
      <c r="D76" s="229">
        <v>505</v>
      </c>
      <c r="E76" s="602" t="s">
        <v>422</v>
      </c>
      <c r="F76" s="603" t="s">
        <v>743</v>
      </c>
      <c r="G76" s="595">
        <v>13</v>
      </c>
      <c r="H76" s="222">
        <v>0.96</v>
      </c>
      <c r="I76" s="604">
        <f t="shared" si="5"/>
        <v>12.48</v>
      </c>
      <c r="J76" s="604">
        <f t="shared" si="9"/>
        <v>12.48</v>
      </c>
      <c r="K76" s="604"/>
      <c r="L76" s="605"/>
      <c r="M76" s="606"/>
      <c r="N76" s="607" t="s">
        <v>350</v>
      </c>
    </row>
    <row r="77" spans="1:14">
      <c r="A77" s="498">
        <v>7</v>
      </c>
      <c r="B77" s="229">
        <v>2130212</v>
      </c>
      <c r="C77" s="229">
        <v>302</v>
      </c>
      <c r="D77" s="229">
        <v>505</v>
      </c>
      <c r="E77" s="602" t="s">
        <v>754</v>
      </c>
      <c r="F77" s="603" t="s">
        <v>740</v>
      </c>
      <c r="G77" s="595">
        <v>15</v>
      </c>
      <c r="H77" s="222">
        <v>1.2</v>
      </c>
      <c r="I77" s="604">
        <f t="shared" si="5"/>
        <v>20</v>
      </c>
      <c r="J77" s="604">
        <f t="shared" si="9"/>
        <v>18</v>
      </c>
      <c r="K77" s="604">
        <v>2</v>
      </c>
      <c r="L77" s="605"/>
      <c r="M77" s="606"/>
      <c r="N77" s="607" t="s">
        <v>350</v>
      </c>
    </row>
    <row r="78" spans="1:14">
      <c r="A78" s="498">
        <v>8</v>
      </c>
      <c r="B78" s="229">
        <v>2130226</v>
      </c>
      <c r="C78" s="229">
        <v>302</v>
      </c>
      <c r="D78" s="229">
        <v>505</v>
      </c>
      <c r="E78" s="229" t="s">
        <v>755</v>
      </c>
      <c r="F78" s="603" t="s">
        <v>741</v>
      </c>
      <c r="G78" s="595">
        <v>40</v>
      </c>
      <c r="H78" s="222">
        <v>0.96</v>
      </c>
      <c r="I78" s="604">
        <f t="shared" si="5"/>
        <v>40.4</v>
      </c>
      <c r="J78" s="604">
        <f t="shared" si="9"/>
        <v>38.4</v>
      </c>
      <c r="K78" s="604">
        <v>2</v>
      </c>
      <c r="L78" s="605"/>
      <c r="M78" s="606"/>
      <c r="N78" s="607" t="s">
        <v>350</v>
      </c>
    </row>
    <row r="79" spans="1:14">
      <c r="A79" s="498">
        <v>9</v>
      </c>
      <c r="B79" s="229">
        <v>2130226</v>
      </c>
      <c r="C79" s="229">
        <v>302</v>
      </c>
      <c r="D79" s="229">
        <v>505</v>
      </c>
      <c r="E79" s="229" t="s">
        <v>756</v>
      </c>
      <c r="F79" s="603" t="s">
        <v>741</v>
      </c>
      <c r="G79" s="595">
        <v>40</v>
      </c>
      <c r="H79" s="222">
        <v>0.96</v>
      </c>
      <c r="I79" s="604">
        <f t="shared" si="5"/>
        <v>40.4</v>
      </c>
      <c r="J79" s="604">
        <f t="shared" si="9"/>
        <v>38.4</v>
      </c>
      <c r="K79" s="604">
        <v>2</v>
      </c>
      <c r="L79" s="605"/>
      <c r="M79" s="606"/>
      <c r="N79" s="607" t="s">
        <v>350</v>
      </c>
    </row>
    <row r="80" spans="1:14">
      <c r="A80" s="498">
        <v>10</v>
      </c>
      <c r="B80" s="229">
        <v>2130226</v>
      </c>
      <c r="C80" s="229">
        <v>302</v>
      </c>
      <c r="D80" s="229">
        <v>505</v>
      </c>
      <c r="E80" s="229" t="s">
        <v>757</v>
      </c>
      <c r="F80" s="603" t="s">
        <v>741</v>
      </c>
      <c r="G80" s="595">
        <v>72</v>
      </c>
      <c r="H80" s="222">
        <v>0.96</v>
      </c>
      <c r="I80" s="604">
        <f t="shared" si="5"/>
        <v>75.12</v>
      </c>
      <c r="J80" s="604">
        <f t="shared" si="9"/>
        <v>69.12</v>
      </c>
      <c r="K80" s="604">
        <v>6</v>
      </c>
      <c r="L80" s="605"/>
      <c r="M80" s="606"/>
      <c r="N80" s="607" t="s">
        <v>350</v>
      </c>
    </row>
    <row r="81" spans="1:14">
      <c r="A81" s="498">
        <v>11</v>
      </c>
      <c r="B81" s="229">
        <v>2130226</v>
      </c>
      <c r="C81" s="229">
        <v>302</v>
      </c>
      <c r="D81" s="229">
        <v>505</v>
      </c>
      <c r="E81" s="229" t="s">
        <v>758</v>
      </c>
      <c r="F81" s="603" t="s">
        <v>741</v>
      </c>
      <c r="G81" s="595">
        <v>33</v>
      </c>
      <c r="H81" s="222">
        <v>0.96</v>
      </c>
      <c r="I81" s="604">
        <f t="shared" si="5"/>
        <v>37.68</v>
      </c>
      <c r="J81" s="604">
        <f t="shared" si="9"/>
        <v>31.68</v>
      </c>
      <c r="K81" s="604">
        <v>6</v>
      </c>
      <c r="L81" s="605"/>
      <c r="M81" s="606"/>
      <c r="N81" s="607" t="s">
        <v>350</v>
      </c>
    </row>
    <row r="82" spans="1:14">
      <c r="A82" s="498">
        <v>12</v>
      </c>
      <c r="B82" s="229">
        <v>2130226</v>
      </c>
      <c r="C82" s="229">
        <v>302</v>
      </c>
      <c r="D82" s="229">
        <v>505</v>
      </c>
      <c r="E82" s="222" t="s">
        <v>759</v>
      </c>
      <c r="F82" s="603" t="s">
        <v>743</v>
      </c>
      <c r="G82" s="595">
        <v>22</v>
      </c>
      <c r="H82" s="222">
        <v>0.96</v>
      </c>
      <c r="I82" s="604">
        <f t="shared" si="5"/>
        <v>21.12</v>
      </c>
      <c r="J82" s="604">
        <f t="shared" si="9"/>
        <v>21.12</v>
      </c>
      <c r="K82" s="604"/>
      <c r="L82" s="605"/>
      <c r="M82" s="606"/>
      <c r="N82" s="607" t="s">
        <v>350</v>
      </c>
    </row>
    <row r="83" spans="1:14">
      <c r="A83" s="498">
        <v>13</v>
      </c>
      <c r="B83" s="498">
        <v>2120201</v>
      </c>
      <c r="C83" s="229">
        <v>302</v>
      </c>
      <c r="D83" s="229">
        <v>505</v>
      </c>
      <c r="E83" s="613" t="s">
        <v>450</v>
      </c>
      <c r="F83" s="603" t="s">
        <v>743</v>
      </c>
      <c r="G83" s="595">
        <v>28</v>
      </c>
      <c r="H83" s="222">
        <v>0.48</v>
      </c>
      <c r="I83" s="604">
        <f t="shared" si="5"/>
        <v>13.44</v>
      </c>
      <c r="J83" s="604">
        <f t="shared" si="9"/>
        <v>13.44</v>
      </c>
      <c r="K83" s="604"/>
      <c r="L83" s="605"/>
      <c r="M83" s="611"/>
      <c r="N83" s="607" t="s">
        <v>448</v>
      </c>
    </row>
    <row r="84" spans="1:14">
      <c r="A84" s="498">
        <v>14</v>
      </c>
      <c r="B84" s="498">
        <v>2120201</v>
      </c>
      <c r="C84" s="229">
        <v>302</v>
      </c>
      <c r="D84" s="229">
        <v>505</v>
      </c>
      <c r="E84" s="613" t="s">
        <v>760</v>
      </c>
      <c r="F84" s="603" t="s">
        <v>743</v>
      </c>
      <c r="G84" s="595">
        <v>60</v>
      </c>
      <c r="H84" s="222">
        <v>0.48</v>
      </c>
      <c r="I84" s="604">
        <f t="shared" si="5"/>
        <v>28.8</v>
      </c>
      <c r="J84" s="604">
        <f t="shared" si="9"/>
        <v>28.8</v>
      </c>
      <c r="K84" s="604"/>
      <c r="L84" s="605"/>
      <c r="M84" s="611"/>
      <c r="N84" s="607" t="s">
        <v>448</v>
      </c>
    </row>
    <row r="85" spans="1:14">
      <c r="A85" s="593" t="s">
        <v>733</v>
      </c>
      <c r="B85" s="229"/>
      <c r="C85" s="229"/>
      <c r="D85" s="229"/>
      <c r="E85" s="593" t="s">
        <v>761</v>
      </c>
      <c r="F85" s="603"/>
      <c r="G85" s="595">
        <f t="shared" ref="G85:L85" si="10">SUM(G86:G95)</f>
        <v>341</v>
      </c>
      <c r="H85" s="599"/>
      <c r="I85" s="600">
        <f t="shared" si="5"/>
        <v>493.52</v>
      </c>
      <c r="J85" s="600">
        <f t="shared" si="10"/>
        <v>421.52</v>
      </c>
      <c r="K85" s="600">
        <f t="shared" si="10"/>
        <v>68</v>
      </c>
      <c r="L85" s="599">
        <f t="shared" si="10"/>
        <v>4</v>
      </c>
      <c r="M85" s="614"/>
      <c r="N85" s="607"/>
    </row>
    <row r="86" spans="1:14">
      <c r="A86" s="229">
        <v>1</v>
      </c>
      <c r="B86" s="229">
        <v>2130101</v>
      </c>
      <c r="C86" s="229">
        <v>302</v>
      </c>
      <c r="D86" s="229">
        <v>502</v>
      </c>
      <c r="E86" s="602" t="s">
        <v>419</v>
      </c>
      <c r="F86" s="603" t="s">
        <v>740</v>
      </c>
      <c r="G86" s="595">
        <v>131</v>
      </c>
      <c r="H86" s="222">
        <v>1.2</v>
      </c>
      <c r="I86" s="604">
        <f t="shared" si="5"/>
        <v>179.2</v>
      </c>
      <c r="J86" s="604">
        <f t="shared" ref="J86:J95" si="11">G86*H86</f>
        <v>157.19999999999999</v>
      </c>
      <c r="K86" s="604">
        <v>22</v>
      </c>
      <c r="L86" s="605"/>
      <c r="M86" s="611"/>
      <c r="N86" s="607" t="s">
        <v>345</v>
      </c>
    </row>
    <row r="87" spans="1:14">
      <c r="A87" s="229">
        <v>2</v>
      </c>
      <c r="B87" s="229">
        <v>2130101</v>
      </c>
      <c r="C87" s="229">
        <v>302</v>
      </c>
      <c r="D87" s="229">
        <v>505</v>
      </c>
      <c r="E87" s="602" t="s">
        <v>388</v>
      </c>
      <c r="F87" s="603" t="s">
        <v>741</v>
      </c>
      <c r="G87" s="595">
        <v>7</v>
      </c>
      <c r="H87" s="222">
        <v>0.96</v>
      </c>
      <c r="I87" s="604">
        <f t="shared" si="5"/>
        <v>10.72</v>
      </c>
      <c r="J87" s="604">
        <f t="shared" si="11"/>
        <v>6.72</v>
      </c>
      <c r="K87" s="604">
        <v>2</v>
      </c>
      <c r="L87" s="605">
        <v>2</v>
      </c>
      <c r="M87" s="606"/>
      <c r="N87" s="607" t="s">
        <v>354</v>
      </c>
    </row>
    <row r="88" spans="1:14">
      <c r="A88" s="229">
        <v>3</v>
      </c>
      <c r="B88" s="229">
        <v>2130101</v>
      </c>
      <c r="C88" s="229">
        <v>302</v>
      </c>
      <c r="D88" s="229">
        <v>505</v>
      </c>
      <c r="E88" s="602" t="s">
        <v>426</v>
      </c>
      <c r="F88" s="603" t="s">
        <v>741</v>
      </c>
      <c r="G88" s="595">
        <v>13</v>
      </c>
      <c r="H88" s="222">
        <v>0.96</v>
      </c>
      <c r="I88" s="604">
        <f t="shared" si="5"/>
        <v>14.48</v>
      </c>
      <c r="J88" s="604">
        <f t="shared" si="11"/>
        <v>12.48</v>
      </c>
      <c r="K88" s="604">
        <v>2</v>
      </c>
      <c r="L88" s="605"/>
      <c r="M88" s="606"/>
      <c r="N88" s="607" t="s">
        <v>354</v>
      </c>
    </row>
    <row r="89" spans="1:14">
      <c r="A89" s="229">
        <v>4</v>
      </c>
      <c r="B89" s="229">
        <v>2130122</v>
      </c>
      <c r="C89" s="229">
        <v>302</v>
      </c>
      <c r="D89" s="229">
        <v>505</v>
      </c>
      <c r="E89" s="602" t="s">
        <v>424</v>
      </c>
      <c r="F89" s="603" t="s">
        <v>740</v>
      </c>
      <c r="G89" s="595">
        <v>41</v>
      </c>
      <c r="H89" s="222">
        <v>1.2</v>
      </c>
      <c r="I89" s="604">
        <f t="shared" ref="I89:I128" si="12">J89+K89+L89</f>
        <v>59.2</v>
      </c>
      <c r="J89" s="604">
        <f t="shared" si="11"/>
        <v>49.2</v>
      </c>
      <c r="K89" s="604">
        <v>10</v>
      </c>
      <c r="L89" s="605"/>
      <c r="M89" s="606"/>
      <c r="N89" s="607" t="s">
        <v>354</v>
      </c>
    </row>
    <row r="90" spans="1:14">
      <c r="A90" s="229">
        <v>5</v>
      </c>
      <c r="B90" s="229">
        <v>2130301</v>
      </c>
      <c r="C90" s="229">
        <v>302</v>
      </c>
      <c r="D90" s="229">
        <v>502</v>
      </c>
      <c r="E90" s="602" t="s">
        <v>425</v>
      </c>
      <c r="F90" s="603" t="s">
        <v>740</v>
      </c>
      <c r="G90" s="595">
        <v>64</v>
      </c>
      <c r="H90" s="222">
        <v>1.2</v>
      </c>
      <c r="I90" s="604">
        <f t="shared" si="12"/>
        <v>96.8</v>
      </c>
      <c r="J90" s="604">
        <f t="shared" si="11"/>
        <v>76.8</v>
      </c>
      <c r="K90" s="604">
        <v>20</v>
      </c>
      <c r="L90" s="605"/>
      <c r="M90" s="606"/>
      <c r="N90" s="607" t="s">
        <v>345</v>
      </c>
    </row>
    <row r="91" spans="1:14">
      <c r="A91" s="229">
        <v>6</v>
      </c>
      <c r="B91" s="229">
        <v>2130316</v>
      </c>
      <c r="C91" s="229">
        <v>302</v>
      </c>
      <c r="D91" s="229">
        <v>505</v>
      </c>
      <c r="E91" s="602" t="s">
        <v>429</v>
      </c>
      <c r="F91" s="603" t="s">
        <v>742</v>
      </c>
      <c r="G91" s="595">
        <v>20</v>
      </c>
      <c r="H91" s="222">
        <v>2.5</v>
      </c>
      <c r="I91" s="604">
        <f t="shared" si="12"/>
        <v>52</v>
      </c>
      <c r="J91" s="604">
        <f t="shared" si="11"/>
        <v>50</v>
      </c>
      <c r="K91" s="604">
        <v>2</v>
      </c>
      <c r="L91" s="605"/>
      <c r="M91" s="606"/>
      <c r="N91" s="607" t="s">
        <v>350</v>
      </c>
    </row>
    <row r="92" spans="1:14">
      <c r="A92" s="229">
        <v>7</v>
      </c>
      <c r="B92" s="229">
        <v>2130316</v>
      </c>
      <c r="C92" s="229">
        <v>302</v>
      </c>
      <c r="D92" s="229">
        <v>505</v>
      </c>
      <c r="E92" s="602" t="s">
        <v>762</v>
      </c>
      <c r="F92" s="603" t="s">
        <v>743</v>
      </c>
      <c r="G92" s="595">
        <v>12</v>
      </c>
      <c r="H92" s="222">
        <v>0.96</v>
      </c>
      <c r="I92" s="604">
        <f t="shared" si="12"/>
        <v>11.52</v>
      </c>
      <c r="J92" s="604">
        <f t="shared" si="11"/>
        <v>11.52</v>
      </c>
      <c r="K92" s="604"/>
      <c r="L92" s="605"/>
      <c r="M92" s="606"/>
      <c r="N92" s="607" t="s">
        <v>350</v>
      </c>
    </row>
    <row r="93" spans="1:14">
      <c r="A93" s="229">
        <v>8</v>
      </c>
      <c r="B93" s="229">
        <v>2130316</v>
      </c>
      <c r="C93" s="229">
        <v>302</v>
      </c>
      <c r="D93" s="229">
        <v>505</v>
      </c>
      <c r="E93" s="602" t="s">
        <v>460</v>
      </c>
      <c r="F93" s="603" t="s">
        <v>763</v>
      </c>
      <c r="G93" s="595">
        <v>1</v>
      </c>
      <c r="H93" s="222">
        <v>0.96</v>
      </c>
      <c r="I93" s="604">
        <f t="shared" si="12"/>
        <v>2.96</v>
      </c>
      <c r="J93" s="604">
        <f t="shared" si="11"/>
        <v>0.96</v>
      </c>
      <c r="K93" s="604"/>
      <c r="L93" s="605">
        <v>2</v>
      </c>
      <c r="M93" s="606"/>
      <c r="N93" s="607" t="s">
        <v>448</v>
      </c>
    </row>
    <row r="94" spans="1:14">
      <c r="A94" s="229">
        <v>9</v>
      </c>
      <c r="B94" s="229">
        <v>2130334</v>
      </c>
      <c r="C94" s="229">
        <v>302</v>
      </c>
      <c r="D94" s="229">
        <v>505</v>
      </c>
      <c r="E94" s="602" t="s">
        <v>410</v>
      </c>
      <c r="F94" s="603" t="s">
        <v>740</v>
      </c>
      <c r="G94" s="595">
        <v>28</v>
      </c>
      <c r="H94" s="222">
        <v>1.2</v>
      </c>
      <c r="I94" s="604">
        <f t="shared" si="12"/>
        <v>39.6</v>
      </c>
      <c r="J94" s="604">
        <f t="shared" si="11"/>
        <v>33.6</v>
      </c>
      <c r="K94" s="604">
        <v>6</v>
      </c>
      <c r="L94" s="605"/>
      <c r="M94" s="606"/>
      <c r="N94" s="607" t="s">
        <v>354</v>
      </c>
    </row>
    <row r="95" spans="1:14">
      <c r="A95" s="229">
        <v>10</v>
      </c>
      <c r="B95" s="229">
        <v>2130101</v>
      </c>
      <c r="C95" s="229">
        <v>302</v>
      </c>
      <c r="D95" s="229">
        <v>505</v>
      </c>
      <c r="E95" s="602" t="s">
        <v>427</v>
      </c>
      <c r="F95" s="603" t="s">
        <v>741</v>
      </c>
      <c r="G95" s="595">
        <v>24</v>
      </c>
      <c r="H95" s="222">
        <v>0.96</v>
      </c>
      <c r="I95" s="604">
        <f t="shared" si="12"/>
        <v>27.04</v>
      </c>
      <c r="J95" s="604">
        <f t="shared" si="11"/>
        <v>23.04</v>
      </c>
      <c r="K95" s="604">
        <v>4</v>
      </c>
      <c r="L95" s="605"/>
      <c r="M95" s="606"/>
      <c r="N95" s="607" t="s">
        <v>448</v>
      </c>
    </row>
    <row r="96" spans="1:14">
      <c r="A96" s="593" t="s">
        <v>733</v>
      </c>
      <c r="B96" s="229"/>
      <c r="C96" s="229"/>
      <c r="D96" s="229"/>
      <c r="E96" s="595" t="s">
        <v>764</v>
      </c>
      <c r="F96" s="603"/>
      <c r="G96" s="595">
        <f t="shared" ref="G96:L96" si="13">SUM(G97:G118)</f>
        <v>544</v>
      </c>
      <c r="H96" s="599"/>
      <c r="I96" s="600">
        <f t="shared" si="12"/>
        <v>692.64</v>
      </c>
      <c r="J96" s="600">
        <f t="shared" si="13"/>
        <v>584.64</v>
      </c>
      <c r="K96" s="600">
        <f t="shared" si="13"/>
        <v>92</v>
      </c>
      <c r="L96" s="599">
        <f t="shared" si="13"/>
        <v>16</v>
      </c>
      <c r="M96" s="614"/>
      <c r="N96" s="597"/>
    </row>
    <row r="97" spans="1:14">
      <c r="A97" s="229">
        <v>1</v>
      </c>
      <c r="B97" s="229">
        <v>2050701</v>
      </c>
      <c r="C97" s="229">
        <v>302</v>
      </c>
      <c r="D97" s="229">
        <v>505</v>
      </c>
      <c r="E97" s="602" t="s">
        <v>384</v>
      </c>
      <c r="F97" s="603" t="s">
        <v>743</v>
      </c>
      <c r="G97" s="615">
        <v>4</v>
      </c>
      <c r="H97" s="222">
        <v>0.96</v>
      </c>
      <c r="I97" s="604">
        <f t="shared" si="12"/>
        <v>5.84</v>
      </c>
      <c r="J97" s="604">
        <f t="shared" ref="J97:J118" si="14">G97*H97</f>
        <v>3.84</v>
      </c>
      <c r="K97" s="604"/>
      <c r="L97" s="605">
        <v>2</v>
      </c>
      <c r="M97" s="606"/>
      <c r="N97" s="607" t="s">
        <v>350</v>
      </c>
    </row>
    <row r="98" spans="1:14">
      <c r="A98" s="229">
        <v>2</v>
      </c>
      <c r="B98" s="229">
        <v>2082801</v>
      </c>
      <c r="C98" s="229">
        <v>302</v>
      </c>
      <c r="D98" s="229">
        <v>502</v>
      </c>
      <c r="E98" s="602" t="s">
        <v>445</v>
      </c>
      <c r="F98" s="603" t="s">
        <v>740</v>
      </c>
      <c r="G98" s="595">
        <v>33</v>
      </c>
      <c r="H98" s="222">
        <v>1.2</v>
      </c>
      <c r="I98" s="604">
        <f t="shared" si="12"/>
        <v>45.6</v>
      </c>
      <c r="J98" s="604">
        <f t="shared" si="14"/>
        <v>39.6</v>
      </c>
      <c r="K98" s="604">
        <v>6</v>
      </c>
      <c r="L98" s="605"/>
      <c r="M98" s="606"/>
      <c r="N98" s="607" t="s">
        <v>345</v>
      </c>
    </row>
    <row r="99" spans="1:14">
      <c r="A99" s="229">
        <v>3</v>
      </c>
      <c r="B99" s="229">
        <v>2080101</v>
      </c>
      <c r="C99" s="229">
        <v>302</v>
      </c>
      <c r="D99" s="229">
        <v>502</v>
      </c>
      <c r="E99" s="602" t="s">
        <v>389</v>
      </c>
      <c r="F99" s="603" t="s">
        <v>740</v>
      </c>
      <c r="G99" s="595">
        <v>50</v>
      </c>
      <c r="H99" s="222">
        <v>1.2</v>
      </c>
      <c r="I99" s="604">
        <f t="shared" si="12"/>
        <v>70</v>
      </c>
      <c r="J99" s="604">
        <f t="shared" si="14"/>
        <v>60</v>
      </c>
      <c r="K99" s="604">
        <v>10</v>
      </c>
      <c r="L99" s="605"/>
      <c r="M99" s="606"/>
      <c r="N99" s="607" t="s">
        <v>345</v>
      </c>
    </row>
    <row r="100" spans="1:14">
      <c r="A100" s="229">
        <v>4</v>
      </c>
      <c r="B100" s="229">
        <v>2101501</v>
      </c>
      <c r="C100" s="229">
        <v>302</v>
      </c>
      <c r="D100" s="229">
        <v>505</v>
      </c>
      <c r="E100" s="602" t="s">
        <v>390</v>
      </c>
      <c r="F100" s="603" t="s">
        <v>740</v>
      </c>
      <c r="G100" s="595">
        <v>44</v>
      </c>
      <c r="H100" s="222">
        <v>1.2</v>
      </c>
      <c r="I100" s="604">
        <f t="shared" si="12"/>
        <v>60.8</v>
      </c>
      <c r="J100" s="604">
        <f t="shared" si="14"/>
        <v>52.8</v>
      </c>
      <c r="K100" s="604">
        <v>8</v>
      </c>
      <c r="L100" s="605"/>
      <c r="M100" s="606"/>
      <c r="N100" s="607" t="s">
        <v>345</v>
      </c>
    </row>
    <row r="101" spans="1:14">
      <c r="A101" s="229">
        <v>5</v>
      </c>
      <c r="B101" s="229">
        <v>2080107</v>
      </c>
      <c r="C101" s="229">
        <v>302</v>
      </c>
      <c r="D101" s="229">
        <v>505</v>
      </c>
      <c r="E101" s="602" t="s">
        <v>391</v>
      </c>
      <c r="F101" s="603" t="s">
        <v>741</v>
      </c>
      <c r="G101" s="595">
        <v>50</v>
      </c>
      <c r="H101" s="222">
        <v>0.96</v>
      </c>
      <c r="I101" s="604">
        <f t="shared" si="12"/>
        <v>54</v>
      </c>
      <c r="J101" s="604">
        <f t="shared" si="14"/>
        <v>48</v>
      </c>
      <c r="K101" s="604">
        <v>6</v>
      </c>
      <c r="L101" s="605"/>
      <c r="M101" s="606"/>
      <c r="N101" s="607" t="s">
        <v>354</v>
      </c>
    </row>
    <row r="102" spans="1:14">
      <c r="A102" s="229">
        <v>6</v>
      </c>
      <c r="B102" s="229">
        <v>2080106</v>
      </c>
      <c r="C102" s="229">
        <v>302</v>
      </c>
      <c r="D102" s="229">
        <v>505</v>
      </c>
      <c r="E102" s="602" t="s">
        <v>392</v>
      </c>
      <c r="F102" s="603" t="s">
        <v>741</v>
      </c>
      <c r="G102" s="595">
        <v>24</v>
      </c>
      <c r="H102" s="222">
        <v>0.96</v>
      </c>
      <c r="I102" s="604">
        <f t="shared" si="12"/>
        <v>25.04</v>
      </c>
      <c r="J102" s="604">
        <f t="shared" si="14"/>
        <v>23.04</v>
      </c>
      <c r="K102" s="604">
        <v>2</v>
      </c>
      <c r="L102" s="605"/>
      <c r="M102" s="606"/>
      <c r="N102" s="607" t="s">
        <v>354</v>
      </c>
    </row>
    <row r="103" spans="1:14">
      <c r="A103" s="229">
        <v>7</v>
      </c>
      <c r="B103" s="229">
        <v>2080107</v>
      </c>
      <c r="C103" s="229">
        <v>302</v>
      </c>
      <c r="D103" s="229">
        <v>505</v>
      </c>
      <c r="E103" s="602" t="s">
        <v>765</v>
      </c>
      <c r="F103" s="603" t="s">
        <v>741</v>
      </c>
      <c r="G103" s="595">
        <v>19</v>
      </c>
      <c r="H103" s="222">
        <v>0.96</v>
      </c>
      <c r="I103" s="604">
        <f t="shared" si="12"/>
        <v>20.239999999999998</v>
      </c>
      <c r="J103" s="604">
        <f t="shared" si="14"/>
        <v>18.239999999999998</v>
      </c>
      <c r="K103" s="604">
        <v>2</v>
      </c>
      <c r="L103" s="605"/>
      <c r="M103" s="606"/>
      <c r="N103" s="607" t="s">
        <v>354</v>
      </c>
    </row>
    <row r="104" spans="1:14">
      <c r="A104" s="229">
        <v>8</v>
      </c>
      <c r="B104" s="229">
        <v>2080201</v>
      </c>
      <c r="C104" s="229">
        <v>302</v>
      </c>
      <c r="D104" s="229">
        <v>502</v>
      </c>
      <c r="E104" s="602" t="s">
        <v>379</v>
      </c>
      <c r="F104" s="603" t="s">
        <v>740</v>
      </c>
      <c r="G104" s="595">
        <v>44</v>
      </c>
      <c r="H104" s="222">
        <v>1.2</v>
      </c>
      <c r="I104" s="604">
        <f t="shared" si="12"/>
        <v>66.8</v>
      </c>
      <c r="J104" s="604">
        <f t="shared" si="14"/>
        <v>52.8</v>
      </c>
      <c r="K104" s="604">
        <v>14</v>
      </c>
      <c r="L104" s="605"/>
      <c r="M104" s="609"/>
      <c r="N104" s="607" t="s">
        <v>345</v>
      </c>
    </row>
    <row r="105" spans="1:14">
      <c r="A105" s="229">
        <v>9</v>
      </c>
      <c r="B105" s="229">
        <v>2081004</v>
      </c>
      <c r="C105" s="229">
        <v>302</v>
      </c>
      <c r="D105" s="229">
        <v>505</v>
      </c>
      <c r="E105" s="602" t="s">
        <v>435</v>
      </c>
      <c r="F105" s="603" t="s">
        <v>743</v>
      </c>
      <c r="G105" s="595">
        <v>1</v>
      </c>
      <c r="H105" s="222">
        <v>0.96</v>
      </c>
      <c r="I105" s="604">
        <f t="shared" si="12"/>
        <v>2.96</v>
      </c>
      <c r="J105" s="604">
        <f t="shared" si="14"/>
        <v>0.96</v>
      </c>
      <c r="K105" s="604"/>
      <c r="L105" s="605">
        <v>2</v>
      </c>
      <c r="M105" s="609"/>
      <c r="N105" s="607" t="s">
        <v>350</v>
      </c>
    </row>
    <row r="106" spans="1:14">
      <c r="A106" s="229">
        <v>10</v>
      </c>
      <c r="B106" s="229">
        <v>2082805</v>
      </c>
      <c r="C106" s="229">
        <v>302</v>
      </c>
      <c r="D106" s="229">
        <v>505</v>
      </c>
      <c r="E106" s="602" t="s">
        <v>381</v>
      </c>
      <c r="F106" s="603" t="s">
        <v>743</v>
      </c>
      <c r="G106" s="595">
        <v>10</v>
      </c>
      <c r="H106" s="222">
        <v>0.96</v>
      </c>
      <c r="I106" s="604">
        <f t="shared" si="12"/>
        <v>11.6</v>
      </c>
      <c r="J106" s="604">
        <f t="shared" si="14"/>
        <v>9.6</v>
      </c>
      <c r="K106" s="604"/>
      <c r="L106" s="605">
        <v>2</v>
      </c>
      <c r="M106" s="609"/>
      <c r="N106" s="607" t="s">
        <v>350</v>
      </c>
    </row>
    <row r="107" spans="1:14">
      <c r="A107" s="229">
        <v>11</v>
      </c>
      <c r="B107" s="229">
        <v>2080903</v>
      </c>
      <c r="C107" s="229">
        <v>302</v>
      </c>
      <c r="D107" s="229">
        <v>505</v>
      </c>
      <c r="E107" s="602" t="s">
        <v>380</v>
      </c>
      <c r="F107" s="603" t="s">
        <v>741</v>
      </c>
      <c r="G107" s="595">
        <v>14</v>
      </c>
      <c r="H107" s="222">
        <v>0.96</v>
      </c>
      <c r="I107" s="604">
        <f t="shared" si="12"/>
        <v>17.440000000000001</v>
      </c>
      <c r="J107" s="604">
        <f t="shared" si="14"/>
        <v>13.44</v>
      </c>
      <c r="K107" s="604">
        <v>4</v>
      </c>
      <c r="L107" s="605"/>
      <c r="M107" s="609"/>
      <c r="N107" s="607" t="s">
        <v>350</v>
      </c>
    </row>
    <row r="108" spans="1:14">
      <c r="A108" s="229">
        <v>12</v>
      </c>
      <c r="B108" s="229">
        <v>2081005</v>
      </c>
      <c r="C108" s="229">
        <v>302</v>
      </c>
      <c r="D108" s="229">
        <v>505</v>
      </c>
      <c r="E108" s="602" t="s">
        <v>383</v>
      </c>
      <c r="F108" s="603" t="s">
        <v>743</v>
      </c>
      <c r="G108" s="595">
        <v>3</v>
      </c>
      <c r="H108" s="222">
        <v>0.96</v>
      </c>
      <c r="I108" s="604">
        <f t="shared" si="12"/>
        <v>4.88</v>
      </c>
      <c r="J108" s="604">
        <f t="shared" si="14"/>
        <v>2.88</v>
      </c>
      <c r="K108" s="604"/>
      <c r="L108" s="605">
        <v>2</v>
      </c>
      <c r="M108" s="609"/>
      <c r="N108" s="607" t="s">
        <v>350</v>
      </c>
    </row>
    <row r="109" spans="1:14">
      <c r="A109" s="229">
        <v>13</v>
      </c>
      <c r="B109" s="229">
        <v>2081005</v>
      </c>
      <c r="C109" s="229">
        <v>302</v>
      </c>
      <c r="D109" s="229">
        <v>505</v>
      </c>
      <c r="E109" s="602" t="s">
        <v>766</v>
      </c>
      <c r="F109" s="603" t="s">
        <v>743</v>
      </c>
      <c r="G109" s="595">
        <v>12</v>
      </c>
      <c r="H109" s="222">
        <v>0.96</v>
      </c>
      <c r="I109" s="604">
        <f t="shared" si="12"/>
        <v>11.52</v>
      </c>
      <c r="J109" s="604">
        <f t="shared" si="14"/>
        <v>11.52</v>
      </c>
      <c r="K109" s="604"/>
      <c r="L109" s="605"/>
      <c r="M109" s="606"/>
      <c r="N109" s="607" t="s">
        <v>350</v>
      </c>
    </row>
    <row r="110" spans="1:14">
      <c r="A110" s="229">
        <v>14</v>
      </c>
      <c r="B110" s="229">
        <v>2081101</v>
      </c>
      <c r="C110" s="229">
        <v>302</v>
      </c>
      <c r="D110" s="229">
        <v>502</v>
      </c>
      <c r="E110" s="602" t="s">
        <v>411</v>
      </c>
      <c r="F110" s="603" t="s">
        <v>740</v>
      </c>
      <c r="G110" s="595">
        <v>8</v>
      </c>
      <c r="H110" s="222">
        <v>1.2</v>
      </c>
      <c r="I110" s="604">
        <f t="shared" si="12"/>
        <v>17.600000000000001</v>
      </c>
      <c r="J110" s="604">
        <f t="shared" si="14"/>
        <v>9.6</v>
      </c>
      <c r="K110" s="604">
        <v>6</v>
      </c>
      <c r="L110" s="605">
        <v>2</v>
      </c>
      <c r="M110" s="609"/>
      <c r="N110" s="607" t="s">
        <v>350</v>
      </c>
    </row>
    <row r="111" spans="1:14">
      <c r="A111" s="229">
        <v>15</v>
      </c>
      <c r="B111" s="229">
        <v>2081601</v>
      </c>
      <c r="C111" s="229">
        <v>302</v>
      </c>
      <c r="D111" s="229">
        <v>502</v>
      </c>
      <c r="E111" s="602" t="s">
        <v>442</v>
      </c>
      <c r="F111" s="603" t="s">
        <v>741</v>
      </c>
      <c r="G111" s="595">
        <v>7</v>
      </c>
      <c r="H111" s="222">
        <v>0.96</v>
      </c>
      <c r="I111" s="604">
        <f t="shared" si="12"/>
        <v>10.72</v>
      </c>
      <c r="J111" s="604">
        <f t="shared" si="14"/>
        <v>6.72</v>
      </c>
      <c r="K111" s="604">
        <v>2</v>
      </c>
      <c r="L111" s="605">
        <v>2</v>
      </c>
      <c r="M111" s="609"/>
      <c r="N111" s="607" t="s">
        <v>350</v>
      </c>
    </row>
    <row r="112" spans="1:14">
      <c r="A112" s="229">
        <v>16</v>
      </c>
      <c r="B112" s="229">
        <v>2100101</v>
      </c>
      <c r="C112" s="229">
        <v>302</v>
      </c>
      <c r="D112" s="229">
        <v>502</v>
      </c>
      <c r="E112" s="602" t="s">
        <v>402</v>
      </c>
      <c r="F112" s="603" t="s">
        <v>740</v>
      </c>
      <c r="G112" s="595">
        <v>73</v>
      </c>
      <c r="H112" s="222">
        <v>1.2</v>
      </c>
      <c r="I112" s="604">
        <f t="shared" si="12"/>
        <v>101.6</v>
      </c>
      <c r="J112" s="604">
        <f t="shared" si="14"/>
        <v>87.6</v>
      </c>
      <c r="K112" s="604">
        <v>14</v>
      </c>
      <c r="L112" s="605"/>
      <c r="M112" s="610"/>
      <c r="N112" s="607" t="s">
        <v>345</v>
      </c>
    </row>
    <row r="113" spans="1:14">
      <c r="A113" s="229">
        <v>17</v>
      </c>
      <c r="B113" s="229">
        <v>2100716</v>
      </c>
      <c r="C113" s="229">
        <v>302</v>
      </c>
      <c r="D113" s="229">
        <v>502</v>
      </c>
      <c r="E113" s="602" t="s">
        <v>431</v>
      </c>
      <c r="F113" s="603" t="s">
        <v>741</v>
      </c>
      <c r="G113" s="595">
        <v>10</v>
      </c>
      <c r="H113" s="222">
        <v>0.96</v>
      </c>
      <c r="I113" s="604">
        <f t="shared" si="12"/>
        <v>13.6</v>
      </c>
      <c r="J113" s="604">
        <f t="shared" si="14"/>
        <v>9.6</v>
      </c>
      <c r="K113" s="604">
        <v>2</v>
      </c>
      <c r="L113" s="605">
        <v>2</v>
      </c>
      <c r="M113" s="608"/>
      <c r="N113" s="607" t="s">
        <v>350</v>
      </c>
    </row>
    <row r="114" spans="1:14">
      <c r="A114" s="229">
        <v>18</v>
      </c>
      <c r="B114" s="229">
        <v>2050302</v>
      </c>
      <c r="C114" s="229">
        <v>302</v>
      </c>
      <c r="D114" s="229">
        <v>505</v>
      </c>
      <c r="E114" s="602" t="s">
        <v>406</v>
      </c>
      <c r="F114" s="603" t="s">
        <v>740</v>
      </c>
      <c r="G114" s="595">
        <v>8</v>
      </c>
      <c r="H114" s="222">
        <v>1.2</v>
      </c>
      <c r="I114" s="604">
        <f t="shared" si="12"/>
        <v>11.6</v>
      </c>
      <c r="J114" s="604">
        <f t="shared" si="14"/>
        <v>9.6</v>
      </c>
      <c r="K114" s="604"/>
      <c r="L114" s="605">
        <v>2</v>
      </c>
      <c r="M114" s="612"/>
      <c r="N114" s="607" t="s">
        <v>350</v>
      </c>
    </row>
    <row r="115" spans="1:14">
      <c r="A115" s="229">
        <v>19</v>
      </c>
      <c r="B115" s="229">
        <v>2100401</v>
      </c>
      <c r="C115" s="229">
        <v>302</v>
      </c>
      <c r="D115" s="229">
        <v>505</v>
      </c>
      <c r="E115" s="602" t="s">
        <v>405</v>
      </c>
      <c r="F115" s="603" t="s">
        <v>741</v>
      </c>
      <c r="G115" s="595">
        <v>60</v>
      </c>
      <c r="H115" s="222">
        <v>0.96</v>
      </c>
      <c r="I115" s="604">
        <f t="shared" si="12"/>
        <v>63.6</v>
      </c>
      <c r="J115" s="604">
        <f t="shared" si="14"/>
        <v>57.6</v>
      </c>
      <c r="K115" s="604">
        <v>6</v>
      </c>
      <c r="L115" s="605"/>
      <c r="M115" s="609"/>
      <c r="N115" s="607" t="s">
        <v>350</v>
      </c>
    </row>
    <row r="116" spans="1:14">
      <c r="A116" s="229">
        <v>20</v>
      </c>
      <c r="B116" s="229">
        <v>2100402</v>
      </c>
      <c r="C116" s="229">
        <v>302</v>
      </c>
      <c r="D116" s="229">
        <v>502</v>
      </c>
      <c r="E116" s="602" t="s">
        <v>404</v>
      </c>
      <c r="F116" s="603" t="s">
        <v>741</v>
      </c>
      <c r="G116" s="595">
        <v>19</v>
      </c>
      <c r="H116" s="222">
        <v>0.96</v>
      </c>
      <c r="I116" s="604">
        <f t="shared" si="12"/>
        <v>22.24</v>
      </c>
      <c r="J116" s="604">
        <f t="shared" si="14"/>
        <v>18.239999999999998</v>
      </c>
      <c r="K116" s="604">
        <v>4</v>
      </c>
      <c r="L116" s="605"/>
      <c r="M116" s="609"/>
      <c r="N116" s="607" t="s">
        <v>354</v>
      </c>
    </row>
    <row r="117" spans="1:14">
      <c r="A117" s="229">
        <v>21</v>
      </c>
      <c r="B117" s="229">
        <v>2100403</v>
      </c>
      <c r="C117" s="229">
        <v>302</v>
      </c>
      <c r="D117" s="229">
        <v>505</v>
      </c>
      <c r="E117" s="602" t="s">
        <v>403</v>
      </c>
      <c r="F117" s="603" t="s">
        <v>741</v>
      </c>
      <c r="G117" s="595">
        <v>51</v>
      </c>
      <c r="H117" s="222">
        <v>0.96</v>
      </c>
      <c r="I117" s="604">
        <f t="shared" si="12"/>
        <v>54.96</v>
      </c>
      <c r="J117" s="604">
        <f t="shared" si="14"/>
        <v>48.96</v>
      </c>
      <c r="K117" s="604">
        <v>6</v>
      </c>
      <c r="L117" s="597"/>
      <c r="M117" s="609"/>
      <c r="N117" s="607" t="s">
        <v>350</v>
      </c>
    </row>
    <row r="118" spans="1:14">
      <c r="A118" s="229">
        <v>22</v>
      </c>
      <c r="B118" s="229">
        <v>21002</v>
      </c>
      <c r="C118" s="229"/>
      <c r="D118" s="229"/>
      <c r="E118" s="498" t="s">
        <v>767</v>
      </c>
      <c r="F118" s="603"/>
      <c r="G118" s="595">
        <v>0</v>
      </c>
      <c r="H118" s="222"/>
      <c r="I118" s="604">
        <f t="shared" si="12"/>
        <v>0</v>
      </c>
      <c r="J118" s="604">
        <f t="shared" si="14"/>
        <v>0</v>
      </c>
      <c r="K118" s="604"/>
      <c r="L118" s="605"/>
      <c r="M118" s="609"/>
      <c r="N118" s="597"/>
    </row>
    <row r="119" spans="1:14">
      <c r="A119" s="593" t="s">
        <v>733</v>
      </c>
      <c r="B119" s="229"/>
      <c r="C119" s="229"/>
      <c r="D119" s="229"/>
      <c r="E119" s="595" t="s">
        <v>768</v>
      </c>
      <c r="F119" s="603"/>
      <c r="G119" s="595">
        <f t="shared" ref="G119:L119" si="15">SUM(G120:G123)</f>
        <v>155</v>
      </c>
      <c r="H119" s="599"/>
      <c r="I119" s="600">
        <f t="shared" si="12"/>
        <v>217.28</v>
      </c>
      <c r="J119" s="599">
        <f t="shared" si="15"/>
        <v>185.28</v>
      </c>
      <c r="K119" s="599">
        <f t="shared" si="15"/>
        <v>30</v>
      </c>
      <c r="L119" s="599">
        <f t="shared" si="15"/>
        <v>2</v>
      </c>
      <c r="M119" s="616"/>
      <c r="N119" s="597"/>
    </row>
    <row r="120" spans="1:14">
      <c r="A120" s="229">
        <v>1</v>
      </c>
      <c r="B120" s="229">
        <v>2150501</v>
      </c>
      <c r="C120" s="229">
        <v>302</v>
      </c>
      <c r="D120" s="229">
        <v>502</v>
      </c>
      <c r="E120" s="602" t="s">
        <v>417</v>
      </c>
      <c r="F120" s="603" t="s">
        <v>740</v>
      </c>
      <c r="G120" s="595">
        <v>34</v>
      </c>
      <c r="H120" s="222">
        <v>1.2</v>
      </c>
      <c r="I120" s="604">
        <f t="shared" si="12"/>
        <v>50.8</v>
      </c>
      <c r="J120" s="604">
        <f t="shared" ref="J120:J123" si="16">G120*H120</f>
        <v>40.799999999999997</v>
      </c>
      <c r="K120" s="604">
        <v>10</v>
      </c>
      <c r="L120" s="605"/>
      <c r="M120" s="606"/>
      <c r="N120" s="607" t="s">
        <v>345</v>
      </c>
    </row>
    <row r="121" spans="1:14">
      <c r="A121" s="229">
        <v>2</v>
      </c>
      <c r="B121" s="229">
        <v>2240101</v>
      </c>
      <c r="C121" s="229">
        <v>302</v>
      </c>
      <c r="D121" s="229">
        <v>502</v>
      </c>
      <c r="E121" s="602" t="s">
        <v>408</v>
      </c>
      <c r="F121" s="603" t="s">
        <v>740</v>
      </c>
      <c r="G121" s="595">
        <v>90</v>
      </c>
      <c r="H121" s="222">
        <v>1.2</v>
      </c>
      <c r="I121" s="604">
        <f t="shared" si="12"/>
        <v>120</v>
      </c>
      <c r="J121" s="604">
        <f t="shared" si="16"/>
        <v>108</v>
      </c>
      <c r="K121" s="604">
        <v>12</v>
      </c>
      <c r="L121" s="605"/>
      <c r="M121" s="606"/>
      <c r="N121" s="607" t="s">
        <v>345</v>
      </c>
    </row>
    <row r="122" spans="1:14">
      <c r="A122" s="229">
        <v>3</v>
      </c>
      <c r="B122" s="229">
        <v>2160201</v>
      </c>
      <c r="C122" s="229">
        <v>302</v>
      </c>
      <c r="D122" s="229">
        <v>502</v>
      </c>
      <c r="E122" s="602" t="s">
        <v>413</v>
      </c>
      <c r="F122" s="603" t="s">
        <v>740</v>
      </c>
      <c r="G122" s="595">
        <v>28</v>
      </c>
      <c r="H122" s="222">
        <v>1.2</v>
      </c>
      <c r="I122" s="604">
        <f t="shared" si="12"/>
        <v>37.6</v>
      </c>
      <c r="J122" s="604">
        <f t="shared" si="16"/>
        <v>33.6</v>
      </c>
      <c r="K122" s="604">
        <v>4</v>
      </c>
      <c r="L122" s="605"/>
      <c r="M122" s="606"/>
      <c r="N122" s="607" t="s">
        <v>345</v>
      </c>
    </row>
    <row r="123" spans="1:14">
      <c r="A123" s="229">
        <v>4</v>
      </c>
      <c r="B123" s="229">
        <v>2160201</v>
      </c>
      <c r="C123" s="229">
        <v>302</v>
      </c>
      <c r="D123" s="229">
        <v>505</v>
      </c>
      <c r="E123" s="602" t="s">
        <v>430</v>
      </c>
      <c r="F123" s="603" t="s">
        <v>743</v>
      </c>
      <c r="G123" s="595">
        <v>3</v>
      </c>
      <c r="H123" s="222">
        <v>0.96</v>
      </c>
      <c r="I123" s="604">
        <f t="shared" si="12"/>
        <v>8.8800000000000008</v>
      </c>
      <c r="J123" s="604">
        <f t="shared" si="16"/>
        <v>2.88</v>
      </c>
      <c r="K123" s="604">
        <v>4</v>
      </c>
      <c r="L123" s="605">
        <v>2</v>
      </c>
      <c r="M123" s="606"/>
      <c r="N123" s="607" t="s">
        <v>350</v>
      </c>
    </row>
    <row r="124" spans="1:14">
      <c r="A124" s="593" t="s">
        <v>733</v>
      </c>
      <c r="B124" s="229"/>
      <c r="C124" s="229"/>
      <c r="D124" s="229"/>
      <c r="E124" s="595" t="s">
        <v>769</v>
      </c>
      <c r="F124" s="603"/>
      <c r="G124" s="595">
        <f t="shared" ref="G124:L124" si="17">G125</f>
        <v>19</v>
      </c>
      <c r="H124" s="599"/>
      <c r="I124" s="600">
        <f t="shared" si="12"/>
        <v>24.8</v>
      </c>
      <c r="J124" s="600">
        <f t="shared" si="17"/>
        <v>22.8</v>
      </c>
      <c r="K124" s="600">
        <f t="shared" si="17"/>
        <v>2</v>
      </c>
      <c r="L124" s="599">
        <f t="shared" si="17"/>
        <v>0</v>
      </c>
      <c r="M124" s="614"/>
      <c r="N124" s="597"/>
    </row>
    <row r="125" spans="1:14">
      <c r="A125" s="229">
        <v>1</v>
      </c>
      <c r="B125" s="229">
        <v>2010301</v>
      </c>
      <c r="C125" s="229">
        <v>302</v>
      </c>
      <c r="D125" s="229">
        <v>505</v>
      </c>
      <c r="E125" s="229" t="s">
        <v>409</v>
      </c>
      <c r="F125" s="603" t="s">
        <v>740</v>
      </c>
      <c r="G125" s="595">
        <v>19</v>
      </c>
      <c r="H125" s="222">
        <v>1.2</v>
      </c>
      <c r="I125" s="604">
        <f t="shared" si="12"/>
        <v>24.8</v>
      </c>
      <c r="J125" s="604">
        <f t="shared" ref="J125:J128" si="18">G125*H125</f>
        <v>22.8</v>
      </c>
      <c r="K125" s="604">
        <v>2</v>
      </c>
      <c r="L125" s="605"/>
      <c r="M125" s="606"/>
      <c r="N125" s="607" t="s">
        <v>354</v>
      </c>
    </row>
    <row r="126" spans="1:14">
      <c r="A126" s="593" t="s">
        <v>733</v>
      </c>
      <c r="B126" s="229"/>
      <c r="C126" s="229"/>
      <c r="D126" s="229"/>
      <c r="E126" s="595" t="s">
        <v>770</v>
      </c>
      <c r="F126" s="603"/>
      <c r="G126" s="595">
        <f>G127+G128</f>
        <v>1988</v>
      </c>
      <c r="H126" s="599"/>
      <c r="I126" s="600">
        <f t="shared" si="12"/>
        <v>3191.79</v>
      </c>
      <c r="J126" s="600">
        <f t="shared" ref="J126:L126" si="19">SUM(J127:J128)</f>
        <v>2327.04</v>
      </c>
      <c r="K126" s="600">
        <f t="shared" si="19"/>
        <v>0</v>
      </c>
      <c r="L126" s="599">
        <f t="shared" si="19"/>
        <v>864.75</v>
      </c>
      <c r="M126" s="606"/>
      <c r="N126" s="597"/>
    </row>
    <row r="127" spans="1:14">
      <c r="A127" s="229">
        <v>1</v>
      </c>
      <c r="B127" s="229">
        <v>2010301</v>
      </c>
      <c r="C127" s="229">
        <v>302</v>
      </c>
      <c r="D127" s="229">
        <v>502</v>
      </c>
      <c r="E127" s="602" t="s">
        <v>771</v>
      </c>
      <c r="F127" s="603" t="s">
        <v>740</v>
      </c>
      <c r="G127" s="595">
        <v>1744</v>
      </c>
      <c r="H127" s="222">
        <v>1.2</v>
      </c>
      <c r="I127" s="604">
        <f t="shared" si="12"/>
        <v>2957.55</v>
      </c>
      <c r="J127" s="604">
        <f t="shared" si="18"/>
        <v>2092.8000000000002</v>
      </c>
      <c r="K127" s="604"/>
      <c r="L127" s="605">
        <v>864.75</v>
      </c>
      <c r="M127" s="610"/>
      <c r="N127" s="607" t="s">
        <v>345</v>
      </c>
    </row>
    <row r="128" spans="1:14">
      <c r="A128" s="229">
        <v>2</v>
      </c>
      <c r="B128" s="229">
        <v>2200101</v>
      </c>
      <c r="C128" s="229">
        <v>302</v>
      </c>
      <c r="D128" s="229">
        <v>502</v>
      </c>
      <c r="E128" s="602" t="s">
        <v>772</v>
      </c>
      <c r="F128" s="603" t="s">
        <v>743</v>
      </c>
      <c r="G128" s="595">
        <v>244</v>
      </c>
      <c r="H128" s="222">
        <v>0.96</v>
      </c>
      <c r="I128" s="604">
        <f t="shared" si="12"/>
        <v>234.24</v>
      </c>
      <c r="J128" s="604">
        <f t="shared" si="18"/>
        <v>234.24</v>
      </c>
      <c r="K128" s="604"/>
      <c r="L128" s="605"/>
      <c r="M128" s="606"/>
      <c r="N128" s="607" t="s">
        <v>350</v>
      </c>
    </row>
    <row r="129" spans="5:5">
      <c r="E129" s="617"/>
    </row>
  </sheetData>
  <autoFilter ref="A1:O128">
    <extLst/>
  </autoFilter>
  <mergeCells count="16">
    <mergeCell ref="F4:F6"/>
    <mergeCell ref="G4:G6"/>
    <mergeCell ref="H4:H6"/>
    <mergeCell ref="M4:M6"/>
    <mergeCell ref="N4:N6"/>
    <mergeCell ref="I4:L5"/>
    <mergeCell ref="A4:A6"/>
    <mergeCell ref="B4:B6"/>
    <mergeCell ref="C4:C6"/>
    <mergeCell ref="D4:D6"/>
    <mergeCell ref="E4:E6"/>
    <mergeCell ref="D1:E1"/>
    <mergeCell ref="A2:M2"/>
    <mergeCell ref="A3:E3"/>
    <mergeCell ref="F3:H3"/>
    <mergeCell ref="J3:M3"/>
  </mergeCells>
  <phoneticPr fontId="92" type="noConversion"/>
  <pageMargins left="0.55069444444444404" right="0.51180555555555596" top="1" bottom="1" header="0.5" footer="0.5"/>
  <pageSetup paperSize="9" scale="90" firstPageNumber="25" fitToHeight="0" orientation="landscape" useFirstPageNumber="1"/>
  <headerFooter>
    <oddFooter>&amp;C&amp;12&amp;P</oddFooter>
  </headerFooter>
</worksheet>
</file>

<file path=xl/worksheets/sheet14.xml><?xml version="1.0" encoding="utf-8"?>
<worksheet xmlns="http://schemas.openxmlformats.org/spreadsheetml/2006/main" xmlns:r="http://schemas.openxmlformats.org/officeDocument/2006/relationships">
  <sheetPr>
    <pageSetUpPr fitToPage="1"/>
  </sheetPr>
  <dimension ref="A1:L34"/>
  <sheetViews>
    <sheetView topLeftCell="A17" workbookViewId="0">
      <selection activeCell="E25" sqref="E25"/>
    </sheetView>
  </sheetViews>
  <sheetFormatPr defaultColWidth="10.28515625" defaultRowHeight="14.25"/>
  <cols>
    <col min="1" max="1" width="8.5703125" style="520" customWidth="1"/>
    <col min="2" max="2" width="13.7109375" style="520" customWidth="1"/>
    <col min="3" max="3" width="12" style="520" customWidth="1"/>
    <col min="4" max="4" width="12" style="551" customWidth="1"/>
    <col min="5" max="6" width="12" style="520" customWidth="1"/>
    <col min="7" max="7" width="12" style="522" customWidth="1"/>
    <col min="8" max="9" width="12" style="520" customWidth="1"/>
    <col min="10" max="11" width="12" style="112" customWidth="1"/>
    <col min="12" max="12" width="12" style="520" customWidth="1"/>
    <col min="13" max="16384" width="10.28515625" style="552"/>
  </cols>
  <sheetData>
    <row r="1" spans="1:12" s="549" customFormat="1" ht="15.95" customHeight="1">
      <c r="A1" s="553" t="s">
        <v>773</v>
      </c>
      <c r="B1" s="553"/>
      <c r="C1" s="554"/>
      <c r="D1" s="555"/>
      <c r="E1" s="556"/>
      <c r="F1" s="556"/>
      <c r="G1" s="557"/>
      <c r="H1" s="558"/>
      <c r="I1" s="559"/>
      <c r="J1" s="560"/>
      <c r="K1" s="560"/>
      <c r="L1" s="559"/>
    </row>
    <row r="2" spans="1:12" s="549" customFormat="1" ht="24" customHeight="1">
      <c r="A2" s="901" t="s">
        <v>774</v>
      </c>
      <c r="B2" s="901"/>
      <c r="C2" s="901"/>
      <c r="D2" s="901"/>
      <c r="E2" s="901"/>
      <c r="F2" s="901"/>
      <c r="G2" s="901"/>
      <c r="H2" s="901"/>
      <c r="I2" s="901"/>
      <c r="J2" s="902"/>
      <c r="K2" s="902"/>
      <c r="L2" s="901"/>
    </row>
    <row r="3" spans="1:12" s="549" customFormat="1" ht="15.95" customHeight="1">
      <c r="A3" s="561" t="s">
        <v>78</v>
      </c>
      <c r="B3" s="562"/>
      <c r="C3" s="563"/>
      <c r="D3" s="564"/>
      <c r="E3" s="565"/>
      <c r="F3" s="565"/>
      <c r="G3" s="565"/>
      <c r="H3" s="563"/>
      <c r="I3" s="565"/>
      <c r="J3" s="566"/>
      <c r="K3" s="566"/>
      <c r="L3" s="567" t="s">
        <v>328</v>
      </c>
    </row>
    <row r="4" spans="1:12" s="549" customFormat="1" ht="23.1" customHeight="1">
      <c r="A4" s="916" t="s">
        <v>79</v>
      </c>
      <c r="B4" s="917" t="s">
        <v>775</v>
      </c>
      <c r="C4" s="918" t="s">
        <v>776</v>
      </c>
      <c r="D4" s="903" t="s">
        <v>82</v>
      </c>
      <c r="E4" s="903"/>
      <c r="F4" s="903"/>
      <c r="G4" s="903"/>
      <c r="H4" s="903"/>
      <c r="I4" s="903"/>
      <c r="J4" s="904"/>
      <c r="K4" s="904"/>
      <c r="L4" s="903"/>
    </row>
    <row r="5" spans="1:12" s="549" customFormat="1" ht="27.75" customHeight="1">
      <c r="A5" s="916"/>
      <c r="B5" s="917"/>
      <c r="C5" s="919"/>
      <c r="D5" s="921" t="s">
        <v>283</v>
      </c>
      <c r="E5" s="905" t="s">
        <v>777</v>
      </c>
      <c r="F5" s="905"/>
      <c r="G5" s="905"/>
      <c r="H5" s="906" t="s">
        <v>778</v>
      </c>
      <c r="I5" s="907"/>
      <c r="J5" s="908" t="s">
        <v>779</v>
      </c>
      <c r="K5" s="909"/>
      <c r="L5" s="571" t="s">
        <v>780</v>
      </c>
    </row>
    <row r="6" spans="1:12" s="549" customFormat="1" ht="39" customHeight="1">
      <c r="A6" s="916"/>
      <c r="B6" s="917"/>
      <c r="C6" s="920"/>
      <c r="D6" s="922"/>
      <c r="E6" s="568" t="s">
        <v>781</v>
      </c>
      <c r="F6" s="570" t="s">
        <v>777</v>
      </c>
      <c r="G6" s="570" t="s">
        <v>782</v>
      </c>
      <c r="H6" s="569" t="s">
        <v>783</v>
      </c>
      <c r="I6" s="568" t="s">
        <v>288</v>
      </c>
      <c r="J6" s="572" t="s">
        <v>784</v>
      </c>
      <c r="K6" s="573" t="s">
        <v>288</v>
      </c>
      <c r="L6" s="574" t="s">
        <v>288</v>
      </c>
    </row>
    <row r="7" spans="1:12" s="550" customFormat="1" ht="24" customHeight="1">
      <c r="A7" s="575"/>
      <c r="B7" s="575" t="s">
        <v>283</v>
      </c>
      <c r="C7" s="576">
        <f>SUM(C8:C32)</f>
        <v>2691</v>
      </c>
      <c r="D7" s="576">
        <f t="shared" ref="D7:D32" si="0">E7+I7+K7+L7</f>
        <v>2957.55</v>
      </c>
      <c r="E7" s="576">
        <f>F7+G7</f>
        <v>750</v>
      </c>
      <c r="F7" s="576">
        <f>SUM(F8:F32)</f>
        <v>500</v>
      </c>
      <c r="G7" s="576">
        <v>250</v>
      </c>
      <c r="H7" s="577">
        <f>SUM(H8:H32)</f>
        <v>1744</v>
      </c>
      <c r="I7" s="576">
        <f>SUM(I8:I32)</f>
        <v>2092.8000000000002</v>
      </c>
      <c r="J7" s="578">
        <f>SUM(J8:J32)</f>
        <v>37</v>
      </c>
      <c r="K7" s="578">
        <f t="shared" ref="K7:K32" si="1">J7*1.75</f>
        <v>64.75</v>
      </c>
      <c r="L7" s="579">
        <f>SUM(L8:L32)</f>
        <v>50</v>
      </c>
    </row>
    <row r="8" spans="1:12" s="549" customFormat="1" ht="24" customHeight="1">
      <c r="A8" s="527">
        <v>1</v>
      </c>
      <c r="B8" s="527" t="s">
        <v>470</v>
      </c>
      <c r="C8" s="580">
        <v>191.67</v>
      </c>
      <c r="D8" s="581">
        <f t="shared" si="0"/>
        <v>189.2</v>
      </c>
      <c r="E8" s="581">
        <f t="shared" ref="E8:E32" si="2">F8+G8</f>
        <v>30</v>
      </c>
      <c r="F8" s="581">
        <v>20</v>
      </c>
      <c r="G8" s="581">
        <v>10</v>
      </c>
      <c r="H8" s="546">
        <v>131</v>
      </c>
      <c r="I8" s="581">
        <f>H8*1.2</f>
        <v>157.19999999999999</v>
      </c>
      <c r="J8" s="582">
        <v>0</v>
      </c>
      <c r="K8" s="582">
        <f t="shared" si="1"/>
        <v>0</v>
      </c>
      <c r="L8" s="583">
        <v>2</v>
      </c>
    </row>
    <row r="9" spans="1:12" s="549" customFormat="1" ht="24" customHeight="1">
      <c r="A9" s="527">
        <v>2</v>
      </c>
      <c r="B9" s="527" t="s">
        <v>469</v>
      </c>
      <c r="C9" s="580">
        <v>90.61</v>
      </c>
      <c r="D9" s="581">
        <f t="shared" si="0"/>
        <v>114.7</v>
      </c>
      <c r="E9" s="581">
        <f t="shared" si="2"/>
        <v>30</v>
      </c>
      <c r="F9" s="581">
        <v>20</v>
      </c>
      <c r="G9" s="581">
        <v>10</v>
      </c>
      <c r="H9" s="546">
        <v>66</v>
      </c>
      <c r="I9" s="581">
        <f t="shared" ref="I9:I32" si="3">H9*1.2</f>
        <v>79.2</v>
      </c>
      <c r="J9" s="582">
        <v>2</v>
      </c>
      <c r="K9" s="582">
        <f t="shared" si="1"/>
        <v>3.5</v>
      </c>
      <c r="L9" s="583">
        <v>2</v>
      </c>
    </row>
    <row r="10" spans="1:12" s="549" customFormat="1" ht="24" customHeight="1">
      <c r="A10" s="527">
        <v>3</v>
      </c>
      <c r="B10" s="527" t="s">
        <v>468</v>
      </c>
      <c r="C10" s="580">
        <v>135.75</v>
      </c>
      <c r="D10" s="581">
        <f t="shared" si="0"/>
        <v>163.9</v>
      </c>
      <c r="E10" s="581">
        <f t="shared" si="2"/>
        <v>30</v>
      </c>
      <c r="F10" s="581">
        <v>20</v>
      </c>
      <c r="G10" s="581">
        <v>10</v>
      </c>
      <c r="H10" s="546">
        <v>107</v>
      </c>
      <c r="I10" s="581">
        <f t="shared" si="3"/>
        <v>128.4</v>
      </c>
      <c r="J10" s="582">
        <v>2</v>
      </c>
      <c r="K10" s="582">
        <f t="shared" si="1"/>
        <v>3.5</v>
      </c>
      <c r="L10" s="583">
        <v>2</v>
      </c>
    </row>
    <row r="11" spans="1:12" s="549" customFormat="1" ht="24" customHeight="1">
      <c r="A11" s="527">
        <v>4</v>
      </c>
      <c r="B11" s="527" t="s">
        <v>472</v>
      </c>
      <c r="C11" s="580">
        <v>113.44</v>
      </c>
      <c r="D11" s="581">
        <f t="shared" si="0"/>
        <v>124.3</v>
      </c>
      <c r="E11" s="581">
        <f t="shared" si="2"/>
        <v>30</v>
      </c>
      <c r="F11" s="581">
        <v>20</v>
      </c>
      <c r="G11" s="581">
        <v>10</v>
      </c>
      <c r="H11" s="546">
        <v>74</v>
      </c>
      <c r="I11" s="581">
        <f t="shared" si="3"/>
        <v>88.8</v>
      </c>
      <c r="J11" s="582">
        <v>2</v>
      </c>
      <c r="K11" s="582">
        <f t="shared" si="1"/>
        <v>3.5</v>
      </c>
      <c r="L11" s="583">
        <v>2</v>
      </c>
    </row>
    <row r="12" spans="1:12" s="549" customFormat="1" ht="24" customHeight="1">
      <c r="A12" s="527">
        <v>5</v>
      </c>
      <c r="B12" s="527" t="s">
        <v>474</v>
      </c>
      <c r="C12" s="580">
        <v>90.42</v>
      </c>
      <c r="D12" s="581">
        <f t="shared" si="0"/>
        <v>92.55</v>
      </c>
      <c r="E12" s="581">
        <f t="shared" si="2"/>
        <v>30</v>
      </c>
      <c r="F12" s="581">
        <v>20</v>
      </c>
      <c r="G12" s="581">
        <v>10</v>
      </c>
      <c r="H12" s="546">
        <v>49</v>
      </c>
      <c r="I12" s="581">
        <f t="shared" si="3"/>
        <v>58.8</v>
      </c>
      <c r="J12" s="582">
        <v>1</v>
      </c>
      <c r="K12" s="582">
        <f t="shared" si="1"/>
        <v>1.75</v>
      </c>
      <c r="L12" s="583">
        <v>2</v>
      </c>
    </row>
    <row r="13" spans="1:12" s="549" customFormat="1" ht="24" customHeight="1">
      <c r="A13" s="527">
        <v>6</v>
      </c>
      <c r="B13" s="527" t="s">
        <v>477</v>
      </c>
      <c r="C13" s="580">
        <v>82.62</v>
      </c>
      <c r="D13" s="581">
        <f t="shared" si="0"/>
        <v>87.1</v>
      </c>
      <c r="E13" s="581">
        <f t="shared" si="2"/>
        <v>30</v>
      </c>
      <c r="F13" s="581">
        <v>20</v>
      </c>
      <c r="G13" s="581">
        <v>10</v>
      </c>
      <c r="H13" s="546">
        <v>43</v>
      </c>
      <c r="I13" s="581">
        <f t="shared" si="3"/>
        <v>51.6</v>
      </c>
      <c r="J13" s="582">
        <v>2</v>
      </c>
      <c r="K13" s="582">
        <f t="shared" si="1"/>
        <v>3.5</v>
      </c>
      <c r="L13" s="583">
        <v>2</v>
      </c>
    </row>
    <row r="14" spans="1:12" s="549" customFormat="1" ht="24" customHeight="1">
      <c r="A14" s="527">
        <v>7</v>
      </c>
      <c r="B14" s="527" t="s">
        <v>483</v>
      </c>
      <c r="C14" s="580">
        <v>123.62</v>
      </c>
      <c r="D14" s="581">
        <f t="shared" si="0"/>
        <v>148.30000000000001</v>
      </c>
      <c r="E14" s="581">
        <f t="shared" si="2"/>
        <v>30</v>
      </c>
      <c r="F14" s="581">
        <v>20</v>
      </c>
      <c r="G14" s="581">
        <v>10</v>
      </c>
      <c r="H14" s="546">
        <v>94</v>
      </c>
      <c r="I14" s="581">
        <f t="shared" si="3"/>
        <v>112.8</v>
      </c>
      <c r="J14" s="582">
        <v>2</v>
      </c>
      <c r="K14" s="582">
        <f t="shared" si="1"/>
        <v>3.5</v>
      </c>
      <c r="L14" s="583">
        <v>2</v>
      </c>
    </row>
    <row r="15" spans="1:12" s="549" customFormat="1" ht="24" customHeight="1">
      <c r="A15" s="527">
        <v>8</v>
      </c>
      <c r="B15" s="527" t="s">
        <v>485</v>
      </c>
      <c r="C15" s="580">
        <v>103.74</v>
      </c>
      <c r="D15" s="581">
        <f t="shared" si="0"/>
        <v>112.95</v>
      </c>
      <c r="E15" s="581">
        <f t="shared" si="2"/>
        <v>30</v>
      </c>
      <c r="F15" s="581">
        <v>20</v>
      </c>
      <c r="G15" s="581">
        <v>10</v>
      </c>
      <c r="H15" s="546">
        <v>66</v>
      </c>
      <c r="I15" s="581">
        <f t="shared" si="3"/>
        <v>79.2</v>
      </c>
      <c r="J15" s="582">
        <v>1</v>
      </c>
      <c r="K15" s="582">
        <f t="shared" si="1"/>
        <v>1.75</v>
      </c>
      <c r="L15" s="583">
        <v>2</v>
      </c>
    </row>
    <row r="16" spans="1:12" s="549" customFormat="1" ht="24" customHeight="1">
      <c r="A16" s="527">
        <v>9</v>
      </c>
      <c r="B16" s="527" t="s">
        <v>487</v>
      </c>
      <c r="C16" s="580">
        <v>125.37</v>
      </c>
      <c r="D16" s="581">
        <f t="shared" si="0"/>
        <v>147.1</v>
      </c>
      <c r="E16" s="581">
        <f t="shared" si="2"/>
        <v>30</v>
      </c>
      <c r="F16" s="581">
        <v>20</v>
      </c>
      <c r="G16" s="581">
        <v>10</v>
      </c>
      <c r="H16" s="546">
        <v>93</v>
      </c>
      <c r="I16" s="581">
        <f t="shared" si="3"/>
        <v>111.6</v>
      </c>
      <c r="J16" s="582">
        <v>2</v>
      </c>
      <c r="K16" s="582">
        <f t="shared" si="1"/>
        <v>3.5</v>
      </c>
      <c r="L16" s="583">
        <v>2</v>
      </c>
    </row>
    <row r="17" spans="1:12" s="549" customFormat="1" ht="24" customHeight="1">
      <c r="A17" s="527">
        <v>10</v>
      </c>
      <c r="B17" s="527" t="s">
        <v>489</v>
      </c>
      <c r="C17" s="580">
        <v>89.31</v>
      </c>
      <c r="D17" s="581">
        <f t="shared" si="0"/>
        <v>90.15</v>
      </c>
      <c r="E17" s="581">
        <f t="shared" si="2"/>
        <v>30</v>
      </c>
      <c r="F17" s="581">
        <v>20</v>
      </c>
      <c r="G17" s="581">
        <v>10</v>
      </c>
      <c r="H17" s="546">
        <v>47</v>
      </c>
      <c r="I17" s="581">
        <f t="shared" si="3"/>
        <v>56.4</v>
      </c>
      <c r="J17" s="582">
        <v>1</v>
      </c>
      <c r="K17" s="582">
        <f t="shared" si="1"/>
        <v>1.75</v>
      </c>
      <c r="L17" s="583">
        <v>2</v>
      </c>
    </row>
    <row r="18" spans="1:12" s="549" customFormat="1" ht="24" customHeight="1">
      <c r="A18" s="527">
        <v>11</v>
      </c>
      <c r="B18" s="527" t="s">
        <v>491</v>
      </c>
      <c r="C18" s="580">
        <v>123.69</v>
      </c>
      <c r="D18" s="581">
        <f t="shared" si="0"/>
        <v>141.1</v>
      </c>
      <c r="E18" s="581">
        <f t="shared" si="2"/>
        <v>30</v>
      </c>
      <c r="F18" s="581">
        <v>20</v>
      </c>
      <c r="G18" s="581">
        <v>10</v>
      </c>
      <c r="H18" s="546">
        <v>88</v>
      </c>
      <c r="I18" s="581">
        <f t="shared" si="3"/>
        <v>105.6</v>
      </c>
      <c r="J18" s="582">
        <v>2</v>
      </c>
      <c r="K18" s="582">
        <f t="shared" si="1"/>
        <v>3.5</v>
      </c>
      <c r="L18" s="583">
        <v>2</v>
      </c>
    </row>
    <row r="19" spans="1:12" s="549" customFormat="1" ht="24" customHeight="1">
      <c r="A19" s="527">
        <v>12</v>
      </c>
      <c r="B19" s="527" t="s">
        <v>479</v>
      </c>
      <c r="C19" s="580">
        <v>132.21</v>
      </c>
      <c r="D19" s="581">
        <f t="shared" si="0"/>
        <v>151.9</v>
      </c>
      <c r="E19" s="581">
        <f t="shared" si="2"/>
        <v>30</v>
      </c>
      <c r="F19" s="581">
        <v>20</v>
      </c>
      <c r="G19" s="581">
        <v>10</v>
      </c>
      <c r="H19" s="546">
        <v>97</v>
      </c>
      <c r="I19" s="581">
        <f t="shared" si="3"/>
        <v>116.4</v>
      </c>
      <c r="J19" s="582">
        <v>2</v>
      </c>
      <c r="K19" s="582">
        <f t="shared" si="1"/>
        <v>3.5</v>
      </c>
      <c r="L19" s="583">
        <v>2</v>
      </c>
    </row>
    <row r="20" spans="1:12" s="549" customFormat="1" ht="24" customHeight="1">
      <c r="A20" s="527">
        <v>13</v>
      </c>
      <c r="B20" s="527" t="s">
        <v>481</v>
      </c>
      <c r="C20" s="580">
        <v>121.74</v>
      </c>
      <c r="D20" s="581">
        <f t="shared" si="0"/>
        <v>143.5</v>
      </c>
      <c r="E20" s="581">
        <f t="shared" si="2"/>
        <v>30</v>
      </c>
      <c r="F20" s="581">
        <v>20</v>
      </c>
      <c r="G20" s="581">
        <v>10</v>
      </c>
      <c r="H20" s="546">
        <v>90</v>
      </c>
      <c r="I20" s="581">
        <f t="shared" si="3"/>
        <v>108</v>
      </c>
      <c r="J20" s="582">
        <v>2</v>
      </c>
      <c r="K20" s="582">
        <f t="shared" si="1"/>
        <v>3.5</v>
      </c>
      <c r="L20" s="583">
        <v>2</v>
      </c>
    </row>
    <row r="21" spans="1:12" s="549" customFormat="1" ht="24" customHeight="1">
      <c r="A21" s="527">
        <v>14</v>
      </c>
      <c r="B21" s="527" t="s">
        <v>493</v>
      </c>
      <c r="C21" s="580">
        <v>108.58</v>
      </c>
      <c r="D21" s="581">
        <f t="shared" si="0"/>
        <v>120.8</v>
      </c>
      <c r="E21" s="581">
        <f t="shared" si="2"/>
        <v>30</v>
      </c>
      <c r="F21" s="581">
        <v>20</v>
      </c>
      <c r="G21" s="581">
        <v>10</v>
      </c>
      <c r="H21" s="546">
        <v>74</v>
      </c>
      <c r="I21" s="581">
        <f t="shared" si="3"/>
        <v>88.8</v>
      </c>
      <c r="J21" s="582">
        <v>0</v>
      </c>
      <c r="K21" s="582">
        <f t="shared" si="1"/>
        <v>0</v>
      </c>
      <c r="L21" s="583">
        <v>2</v>
      </c>
    </row>
    <row r="22" spans="1:12" s="549" customFormat="1" ht="24" customHeight="1">
      <c r="A22" s="527">
        <v>15</v>
      </c>
      <c r="B22" s="527" t="s">
        <v>499</v>
      </c>
      <c r="C22" s="580">
        <v>78.290000000000006</v>
      </c>
      <c r="D22" s="581">
        <f t="shared" si="0"/>
        <v>79.349999999999994</v>
      </c>
      <c r="E22" s="581">
        <f t="shared" si="2"/>
        <v>30</v>
      </c>
      <c r="F22" s="581">
        <v>20</v>
      </c>
      <c r="G22" s="581">
        <v>10</v>
      </c>
      <c r="H22" s="546">
        <v>38</v>
      </c>
      <c r="I22" s="581">
        <f t="shared" si="3"/>
        <v>45.6</v>
      </c>
      <c r="J22" s="582">
        <v>1</v>
      </c>
      <c r="K22" s="582">
        <f t="shared" si="1"/>
        <v>1.75</v>
      </c>
      <c r="L22" s="583">
        <v>2</v>
      </c>
    </row>
    <row r="23" spans="1:12" s="549" customFormat="1" ht="24" customHeight="1">
      <c r="A23" s="527">
        <v>16</v>
      </c>
      <c r="B23" s="527" t="s">
        <v>495</v>
      </c>
      <c r="C23" s="580">
        <v>87.84</v>
      </c>
      <c r="D23" s="581">
        <f t="shared" si="0"/>
        <v>116.55</v>
      </c>
      <c r="E23" s="581">
        <f t="shared" si="2"/>
        <v>30</v>
      </c>
      <c r="F23" s="581">
        <v>20</v>
      </c>
      <c r="G23" s="581">
        <v>10</v>
      </c>
      <c r="H23" s="546">
        <v>69</v>
      </c>
      <c r="I23" s="581">
        <f t="shared" si="3"/>
        <v>82.8</v>
      </c>
      <c r="J23" s="582">
        <v>1</v>
      </c>
      <c r="K23" s="582">
        <f t="shared" si="1"/>
        <v>1.75</v>
      </c>
      <c r="L23" s="583">
        <v>2</v>
      </c>
    </row>
    <row r="24" spans="1:12" s="549" customFormat="1" ht="24" customHeight="1">
      <c r="A24" s="527">
        <v>17</v>
      </c>
      <c r="B24" s="527" t="s">
        <v>497</v>
      </c>
      <c r="C24" s="580">
        <v>89.9</v>
      </c>
      <c r="D24" s="581">
        <f t="shared" si="0"/>
        <v>91.9</v>
      </c>
      <c r="E24" s="581">
        <f t="shared" si="2"/>
        <v>30</v>
      </c>
      <c r="F24" s="581">
        <v>20</v>
      </c>
      <c r="G24" s="581">
        <v>10</v>
      </c>
      <c r="H24" s="546">
        <v>47</v>
      </c>
      <c r="I24" s="581">
        <f t="shared" si="3"/>
        <v>56.4</v>
      </c>
      <c r="J24" s="582">
        <v>2</v>
      </c>
      <c r="K24" s="582">
        <f t="shared" si="1"/>
        <v>3.5</v>
      </c>
      <c r="L24" s="583">
        <v>2</v>
      </c>
    </row>
    <row r="25" spans="1:12" s="549" customFormat="1" ht="24" customHeight="1">
      <c r="A25" s="527">
        <v>18</v>
      </c>
      <c r="B25" s="527" t="s">
        <v>501</v>
      </c>
      <c r="C25" s="580">
        <v>85.16</v>
      </c>
      <c r="D25" s="581">
        <f t="shared" si="0"/>
        <v>93.1</v>
      </c>
      <c r="E25" s="581">
        <f t="shared" si="2"/>
        <v>30</v>
      </c>
      <c r="F25" s="581">
        <v>20</v>
      </c>
      <c r="G25" s="581">
        <v>10</v>
      </c>
      <c r="H25" s="546">
        <v>48</v>
      </c>
      <c r="I25" s="581">
        <f t="shared" si="3"/>
        <v>57.6</v>
      </c>
      <c r="J25" s="582">
        <v>2</v>
      </c>
      <c r="K25" s="582">
        <f t="shared" si="1"/>
        <v>3.5</v>
      </c>
      <c r="L25" s="583">
        <v>2</v>
      </c>
    </row>
    <row r="26" spans="1:12" s="549" customFormat="1" ht="24" customHeight="1">
      <c r="A26" s="527">
        <v>19</v>
      </c>
      <c r="B26" s="527" t="s">
        <v>503</v>
      </c>
      <c r="C26" s="580">
        <v>84.01</v>
      </c>
      <c r="D26" s="581">
        <f t="shared" si="0"/>
        <v>82.95</v>
      </c>
      <c r="E26" s="581">
        <f t="shared" si="2"/>
        <v>30</v>
      </c>
      <c r="F26" s="581">
        <v>20</v>
      </c>
      <c r="G26" s="581">
        <v>10</v>
      </c>
      <c r="H26" s="546">
        <v>41</v>
      </c>
      <c r="I26" s="581">
        <f t="shared" si="3"/>
        <v>49.2</v>
      </c>
      <c r="J26" s="582">
        <v>1</v>
      </c>
      <c r="K26" s="582">
        <f t="shared" si="1"/>
        <v>1.75</v>
      </c>
      <c r="L26" s="583">
        <v>2</v>
      </c>
    </row>
    <row r="27" spans="1:12" s="549" customFormat="1" ht="24" customHeight="1">
      <c r="A27" s="527">
        <v>20</v>
      </c>
      <c r="B27" s="527" t="s">
        <v>505</v>
      </c>
      <c r="C27" s="580">
        <v>88.93</v>
      </c>
      <c r="D27" s="581">
        <f t="shared" si="0"/>
        <v>90.15</v>
      </c>
      <c r="E27" s="581">
        <f t="shared" si="2"/>
        <v>30</v>
      </c>
      <c r="F27" s="581">
        <v>20</v>
      </c>
      <c r="G27" s="581">
        <v>10</v>
      </c>
      <c r="H27" s="546">
        <v>47</v>
      </c>
      <c r="I27" s="581">
        <f t="shared" si="3"/>
        <v>56.4</v>
      </c>
      <c r="J27" s="582">
        <v>1</v>
      </c>
      <c r="K27" s="582">
        <f t="shared" si="1"/>
        <v>1.75</v>
      </c>
      <c r="L27" s="583">
        <v>2</v>
      </c>
    </row>
    <row r="28" spans="1:12" s="549" customFormat="1" ht="24" customHeight="1">
      <c r="A28" s="527">
        <v>21</v>
      </c>
      <c r="B28" s="527" t="s">
        <v>507</v>
      </c>
      <c r="C28" s="580">
        <v>99.85</v>
      </c>
      <c r="D28" s="581">
        <f t="shared" si="0"/>
        <v>117.1</v>
      </c>
      <c r="E28" s="581">
        <f t="shared" si="2"/>
        <v>30</v>
      </c>
      <c r="F28" s="581">
        <v>20</v>
      </c>
      <c r="G28" s="581">
        <v>10</v>
      </c>
      <c r="H28" s="546">
        <v>68</v>
      </c>
      <c r="I28" s="581">
        <f t="shared" si="3"/>
        <v>81.599999999999994</v>
      </c>
      <c r="J28" s="582">
        <v>2</v>
      </c>
      <c r="K28" s="582">
        <f t="shared" si="1"/>
        <v>3.5</v>
      </c>
      <c r="L28" s="583">
        <v>2</v>
      </c>
    </row>
    <row r="29" spans="1:12" s="549" customFormat="1" ht="24" customHeight="1">
      <c r="A29" s="527">
        <v>22</v>
      </c>
      <c r="B29" s="527" t="s">
        <v>511</v>
      </c>
      <c r="C29" s="580">
        <v>109.35</v>
      </c>
      <c r="D29" s="581">
        <f t="shared" si="0"/>
        <v>113.5</v>
      </c>
      <c r="E29" s="581">
        <f t="shared" si="2"/>
        <v>30</v>
      </c>
      <c r="F29" s="581">
        <v>20</v>
      </c>
      <c r="G29" s="581">
        <v>10</v>
      </c>
      <c r="H29" s="546">
        <v>65</v>
      </c>
      <c r="I29" s="581">
        <f t="shared" si="3"/>
        <v>78</v>
      </c>
      <c r="J29" s="582">
        <v>2</v>
      </c>
      <c r="K29" s="582">
        <f t="shared" si="1"/>
        <v>3.5</v>
      </c>
      <c r="L29" s="583">
        <v>2</v>
      </c>
    </row>
    <row r="30" spans="1:12" s="549" customFormat="1" ht="24" customHeight="1">
      <c r="A30" s="527">
        <v>23</v>
      </c>
      <c r="B30" s="527" t="s">
        <v>509</v>
      </c>
      <c r="C30" s="580">
        <v>151.94999999999999</v>
      </c>
      <c r="D30" s="581">
        <f t="shared" si="0"/>
        <v>156.69999999999999</v>
      </c>
      <c r="E30" s="581">
        <f t="shared" si="2"/>
        <v>30</v>
      </c>
      <c r="F30" s="581">
        <v>20</v>
      </c>
      <c r="G30" s="581">
        <v>10</v>
      </c>
      <c r="H30" s="546">
        <v>101</v>
      </c>
      <c r="I30" s="581">
        <f t="shared" si="3"/>
        <v>121.2</v>
      </c>
      <c r="J30" s="582">
        <v>2</v>
      </c>
      <c r="K30" s="582">
        <f t="shared" si="1"/>
        <v>3.5</v>
      </c>
      <c r="L30" s="583">
        <v>2</v>
      </c>
    </row>
    <row r="31" spans="1:12" s="549" customFormat="1" ht="24" customHeight="1">
      <c r="A31" s="527">
        <v>24</v>
      </c>
      <c r="B31" s="527" t="s">
        <v>515</v>
      </c>
      <c r="C31" s="580">
        <v>100.14</v>
      </c>
      <c r="D31" s="581">
        <f t="shared" si="0"/>
        <v>98.55</v>
      </c>
      <c r="E31" s="581">
        <f t="shared" si="2"/>
        <v>30</v>
      </c>
      <c r="F31" s="581">
        <v>20</v>
      </c>
      <c r="G31" s="581">
        <v>10</v>
      </c>
      <c r="H31" s="546">
        <v>54</v>
      </c>
      <c r="I31" s="581">
        <f t="shared" si="3"/>
        <v>64.8</v>
      </c>
      <c r="J31" s="582">
        <v>1</v>
      </c>
      <c r="K31" s="582">
        <f t="shared" si="1"/>
        <v>1.75</v>
      </c>
      <c r="L31" s="583">
        <v>2</v>
      </c>
    </row>
    <row r="32" spans="1:12" s="549" customFormat="1" ht="24" customHeight="1">
      <c r="A32" s="527">
        <v>25</v>
      </c>
      <c r="B32" s="527" t="s">
        <v>513</v>
      </c>
      <c r="C32" s="580">
        <v>82.81</v>
      </c>
      <c r="D32" s="581">
        <f t="shared" si="0"/>
        <v>90.15</v>
      </c>
      <c r="E32" s="581">
        <f t="shared" si="2"/>
        <v>30</v>
      </c>
      <c r="F32" s="581">
        <v>20</v>
      </c>
      <c r="G32" s="581">
        <v>10</v>
      </c>
      <c r="H32" s="546">
        <v>47</v>
      </c>
      <c r="I32" s="581">
        <f t="shared" si="3"/>
        <v>56.4</v>
      </c>
      <c r="J32" s="582">
        <v>1</v>
      </c>
      <c r="K32" s="582">
        <f t="shared" si="1"/>
        <v>1.75</v>
      </c>
      <c r="L32" s="583">
        <v>2</v>
      </c>
    </row>
    <row r="33" spans="1:12" s="549" customFormat="1" ht="50.1" customHeight="1">
      <c r="A33" s="910" t="s">
        <v>785</v>
      </c>
      <c r="B33" s="911"/>
      <c r="C33" s="911"/>
      <c r="D33" s="911"/>
      <c r="E33" s="911"/>
      <c r="F33" s="911"/>
      <c r="G33" s="911"/>
      <c r="H33" s="911"/>
      <c r="I33" s="911"/>
      <c r="J33" s="912"/>
      <c r="K33" s="912"/>
      <c r="L33" s="911"/>
    </row>
    <row r="34" spans="1:12" s="549" customFormat="1" ht="35.1" customHeight="1">
      <c r="B34" s="913"/>
      <c r="C34" s="914"/>
      <c r="D34" s="914"/>
      <c r="E34" s="914"/>
      <c r="F34" s="914"/>
      <c r="G34" s="914"/>
      <c r="H34" s="914"/>
      <c r="I34" s="914"/>
      <c r="J34" s="915"/>
      <c r="K34" s="915"/>
      <c r="L34" s="914"/>
    </row>
  </sheetData>
  <autoFilter ref="A1:L34">
    <extLst/>
  </autoFilter>
  <mergeCells count="11">
    <mergeCell ref="A33:L33"/>
    <mergeCell ref="B34:L34"/>
    <mergeCell ref="A4:A6"/>
    <mergeCell ref="B4:B6"/>
    <mergeCell ref="C4:C6"/>
    <mergeCell ref="D5:D6"/>
    <mergeCell ref="A2:L2"/>
    <mergeCell ref="D4:L4"/>
    <mergeCell ref="E5:G5"/>
    <mergeCell ref="H5:I5"/>
    <mergeCell ref="J5:K5"/>
  </mergeCells>
  <phoneticPr fontId="92" type="noConversion"/>
  <pageMargins left="0.66874999999999996" right="0.51180555555555596" top="1" bottom="0.74791666666666701" header="0.5" footer="0.5"/>
  <pageSetup paperSize="9" scale="96" firstPageNumber="30" fitToHeight="0" orientation="landscape" useFirstPageNumber="1"/>
  <headerFooter>
    <oddFooter>&amp;C&amp;12&amp;P</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J14"/>
  <sheetViews>
    <sheetView workbookViewId="0">
      <selection activeCell="E9" sqref="E9"/>
    </sheetView>
  </sheetViews>
  <sheetFormatPr defaultColWidth="10.28515625" defaultRowHeight="13.5"/>
  <cols>
    <col min="1" max="1" width="5.28515625" style="112" customWidth="1"/>
    <col min="2" max="4" width="14.7109375" style="112" customWidth="1"/>
    <col min="5" max="5" width="30.28515625" style="112" customWidth="1"/>
    <col min="6" max="6" width="6.42578125" style="521" customWidth="1"/>
    <col min="7" max="7" width="6.42578125" style="112" customWidth="1"/>
    <col min="8" max="8" width="8.42578125" style="112" customWidth="1"/>
    <col min="9" max="9" width="9.85546875" style="522" customWidth="1"/>
    <col min="10" max="10" width="22.85546875" style="112" customWidth="1"/>
    <col min="11" max="16384" width="10.28515625" style="112"/>
  </cols>
  <sheetData>
    <row r="1" spans="1:10" ht="23.1" customHeight="1">
      <c r="A1" s="523" t="s">
        <v>786</v>
      </c>
      <c r="B1" s="520"/>
      <c r="C1" s="524"/>
      <c r="D1" s="524"/>
      <c r="E1" s="520"/>
      <c r="G1" s="525"/>
      <c r="H1" s="525"/>
      <c r="J1" s="520"/>
    </row>
    <row r="2" spans="1:10" ht="39" customHeight="1">
      <c r="A2" s="843" t="s">
        <v>787</v>
      </c>
      <c r="B2" s="843"/>
      <c r="C2" s="843"/>
      <c r="D2" s="843"/>
      <c r="E2" s="843"/>
      <c r="F2" s="923"/>
      <c r="G2" s="843"/>
      <c r="H2" s="843"/>
      <c r="I2" s="843"/>
      <c r="J2" s="843"/>
    </row>
    <row r="3" spans="1:10" ht="21" customHeight="1">
      <c r="A3" s="924" t="s">
        <v>78</v>
      </c>
      <c r="B3" s="924"/>
      <c r="C3" s="924"/>
      <c r="D3" s="924"/>
      <c r="E3" s="924"/>
      <c r="F3" s="925"/>
      <c r="G3" s="926"/>
      <c r="H3" s="926"/>
      <c r="I3" s="927" t="s">
        <v>328</v>
      </c>
      <c r="J3" s="927"/>
    </row>
    <row r="4" spans="1:10" ht="27">
      <c r="A4" s="526" t="s">
        <v>79</v>
      </c>
      <c r="B4" s="526" t="s">
        <v>723</v>
      </c>
      <c r="C4" s="526" t="s">
        <v>724</v>
      </c>
      <c r="D4" s="526" t="s">
        <v>725</v>
      </c>
      <c r="E4" s="526" t="s">
        <v>330</v>
      </c>
      <c r="F4" s="526" t="s">
        <v>788</v>
      </c>
      <c r="G4" s="526" t="s">
        <v>789</v>
      </c>
      <c r="H4" s="526" t="s">
        <v>148</v>
      </c>
      <c r="I4" s="526" t="s">
        <v>82</v>
      </c>
      <c r="J4" s="526" t="s">
        <v>149</v>
      </c>
    </row>
    <row r="5" spans="1:10" ht="27.95" customHeight="1">
      <c r="A5" s="527" t="s">
        <v>733</v>
      </c>
      <c r="B5" s="528"/>
      <c r="C5" s="528"/>
      <c r="D5" s="528"/>
      <c r="E5" s="528" t="s">
        <v>283</v>
      </c>
      <c r="F5" s="528"/>
      <c r="G5" s="528"/>
      <c r="H5" s="529">
        <f>SUM(H6:H14)</f>
        <v>273.10000000000002</v>
      </c>
      <c r="I5" s="529">
        <f>SUM(I6:I14)</f>
        <v>348.1</v>
      </c>
      <c r="J5" s="530"/>
    </row>
    <row r="6" spans="1:10" ht="48" customHeight="1">
      <c r="A6" s="531">
        <v>1</v>
      </c>
      <c r="B6" s="532" t="s">
        <v>790</v>
      </c>
      <c r="C6" s="531">
        <v>302</v>
      </c>
      <c r="D6" s="531">
        <v>505</v>
      </c>
      <c r="E6" s="533" t="s">
        <v>791</v>
      </c>
      <c r="F6" s="534"/>
      <c r="G6" s="535"/>
      <c r="H6" s="536">
        <v>40.5</v>
      </c>
      <c r="I6" s="536">
        <v>45</v>
      </c>
      <c r="J6" s="537" t="s">
        <v>792</v>
      </c>
    </row>
    <row r="7" spans="1:10" ht="27.95" customHeight="1">
      <c r="A7" s="531">
        <v>2</v>
      </c>
      <c r="B7" s="531">
        <v>2040101</v>
      </c>
      <c r="C7" s="531">
        <v>302</v>
      </c>
      <c r="D7" s="531">
        <v>502</v>
      </c>
      <c r="E7" s="533" t="s">
        <v>793</v>
      </c>
      <c r="F7" s="538"/>
      <c r="G7" s="539"/>
      <c r="H7" s="536">
        <v>40.5</v>
      </c>
      <c r="I7" s="536">
        <v>40.5</v>
      </c>
      <c r="J7" s="537"/>
    </row>
    <row r="8" spans="1:10" s="520" customFormat="1" ht="27.95" customHeight="1">
      <c r="A8" s="531">
        <v>3</v>
      </c>
      <c r="B8" s="531">
        <v>2070106</v>
      </c>
      <c r="C8" s="531">
        <v>302</v>
      </c>
      <c r="D8" s="531">
        <v>505</v>
      </c>
      <c r="E8" s="540" t="s">
        <v>794</v>
      </c>
      <c r="F8" s="538">
        <v>9</v>
      </c>
      <c r="G8" s="535"/>
      <c r="H8" s="536">
        <v>43.6</v>
      </c>
      <c r="I8" s="536">
        <v>43.6</v>
      </c>
      <c r="J8" s="537"/>
    </row>
    <row r="9" spans="1:10" s="520" customFormat="1" ht="45" customHeight="1">
      <c r="A9" s="531">
        <v>4</v>
      </c>
      <c r="B9" s="541">
        <v>2010399</v>
      </c>
      <c r="C9" s="531">
        <v>302</v>
      </c>
      <c r="D9" s="531">
        <v>502</v>
      </c>
      <c r="E9" s="540" t="s">
        <v>709</v>
      </c>
      <c r="F9" s="538">
        <v>56</v>
      </c>
      <c r="G9" s="535"/>
      <c r="H9" s="536"/>
      <c r="I9" s="536">
        <v>12</v>
      </c>
      <c r="J9" s="537" t="s">
        <v>795</v>
      </c>
    </row>
    <row r="10" spans="1:10" s="520" customFormat="1" ht="27.95" customHeight="1">
      <c r="A10" s="531">
        <v>5</v>
      </c>
      <c r="B10" s="531">
        <v>2200501</v>
      </c>
      <c r="C10" s="531">
        <v>302</v>
      </c>
      <c r="D10" s="531">
        <v>502</v>
      </c>
      <c r="E10" s="542" t="s">
        <v>796</v>
      </c>
      <c r="F10" s="538"/>
      <c r="G10" s="535"/>
      <c r="H10" s="536">
        <v>63</v>
      </c>
      <c r="I10" s="536">
        <v>63</v>
      </c>
      <c r="J10" s="537"/>
    </row>
    <row r="11" spans="1:10" ht="27.95" customHeight="1">
      <c r="A11" s="531">
        <v>6</v>
      </c>
      <c r="B11" s="531">
        <v>2130313</v>
      </c>
      <c r="C11" s="531">
        <v>302</v>
      </c>
      <c r="D11" s="531">
        <v>502</v>
      </c>
      <c r="E11" s="533" t="s">
        <v>797</v>
      </c>
      <c r="F11" s="538"/>
      <c r="G11" s="535"/>
      <c r="H11" s="536">
        <v>6</v>
      </c>
      <c r="I11" s="536">
        <v>6</v>
      </c>
      <c r="J11" s="543"/>
    </row>
    <row r="12" spans="1:10" ht="27.95" customHeight="1">
      <c r="A12" s="531">
        <v>7</v>
      </c>
      <c r="B12" s="531">
        <v>2080206</v>
      </c>
      <c r="C12" s="531">
        <v>302</v>
      </c>
      <c r="D12" s="531">
        <v>505</v>
      </c>
      <c r="E12" s="533" t="s">
        <v>798</v>
      </c>
      <c r="F12" s="538">
        <v>2</v>
      </c>
      <c r="G12" s="535"/>
      <c r="H12" s="536">
        <v>3</v>
      </c>
      <c r="I12" s="536">
        <v>3</v>
      </c>
      <c r="J12" s="544"/>
    </row>
    <row r="13" spans="1:10" ht="27.95" customHeight="1">
      <c r="A13" s="531">
        <v>8</v>
      </c>
      <c r="B13" s="531">
        <v>2150101</v>
      </c>
      <c r="C13" s="531">
        <v>302</v>
      </c>
      <c r="D13" s="531">
        <v>505</v>
      </c>
      <c r="E13" s="533" t="s">
        <v>799</v>
      </c>
      <c r="F13" s="538">
        <v>28</v>
      </c>
      <c r="G13" s="535"/>
      <c r="H13" s="536">
        <v>31.5</v>
      </c>
      <c r="I13" s="536">
        <v>35</v>
      </c>
      <c r="J13" s="537"/>
    </row>
    <row r="14" spans="1:10" ht="27.95" customHeight="1">
      <c r="A14" s="531">
        <v>9</v>
      </c>
      <c r="B14" s="532" t="s">
        <v>800</v>
      </c>
      <c r="C14" s="545">
        <v>302</v>
      </c>
      <c r="D14" s="546">
        <v>502</v>
      </c>
      <c r="E14" s="547" t="s">
        <v>801</v>
      </c>
      <c r="F14" s="548"/>
      <c r="G14" s="546"/>
      <c r="H14" s="536">
        <v>45</v>
      </c>
      <c r="I14" s="536">
        <v>100</v>
      </c>
      <c r="J14" s="537"/>
    </row>
  </sheetData>
  <autoFilter ref="A1:J14">
    <extLst/>
  </autoFilter>
  <mergeCells count="4">
    <mergeCell ref="A2:J2"/>
    <mergeCell ref="A3:E3"/>
    <mergeCell ref="F3:H3"/>
    <mergeCell ref="I3:J3"/>
  </mergeCells>
  <phoneticPr fontId="92" type="noConversion"/>
  <pageMargins left="0.86597222222222203" right="0.51180555555555596" top="1" bottom="1" header="0.5" footer="0.5"/>
  <pageSetup paperSize="9" firstPageNumber="32" orientation="landscape" useFirstPageNumber="1"/>
  <headerFooter>
    <oddFooter>&amp;C&amp;14&amp;P</oddFooter>
  </headerFooter>
</worksheet>
</file>

<file path=xl/worksheets/sheet16.xml><?xml version="1.0" encoding="utf-8"?>
<worksheet xmlns="http://schemas.openxmlformats.org/spreadsheetml/2006/main" xmlns:r="http://schemas.openxmlformats.org/officeDocument/2006/relationships">
  <dimension ref="A1:X409"/>
  <sheetViews>
    <sheetView zoomScale="90" zoomScaleNormal="90" workbookViewId="0">
      <pane ySplit="5" topLeftCell="A66" activePane="bottomLeft" state="frozen"/>
      <selection pane="bottomLeft" activeCell="L70" sqref="L70"/>
    </sheetView>
  </sheetViews>
  <sheetFormatPr defaultColWidth="9" defaultRowHeight="14.25"/>
  <cols>
    <col min="1" max="1" width="13.140625" style="428" customWidth="1"/>
    <col min="2" max="2" width="8.7109375" style="426" customWidth="1"/>
    <col min="3" max="3" width="5.42578125" style="428" hidden="1" customWidth="1"/>
    <col min="4" max="4" width="4" style="426" hidden="1" customWidth="1"/>
    <col min="5" max="5" width="5" style="428" hidden="1" customWidth="1"/>
    <col min="6" max="6" width="8.28515625" style="428" customWidth="1"/>
    <col min="7" max="7" width="10.5703125" style="484" customWidth="1"/>
    <col min="8" max="8" width="10.28515625" style="484" customWidth="1"/>
    <col min="9" max="9" width="10.140625" style="484" customWidth="1"/>
    <col min="10" max="10" width="6.85546875" style="484" customWidth="1"/>
    <col min="11" max="11" width="11" style="485" customWidth="1"/>
    <col min="12" max="12" width="9.42578125" style="485" customWidth="1"/>
    <col min="13" max="13" width="8.42578125" style="485" customWidth="1"/>
    <col min="14" max="14" width="8.5703125" style="485" customWidth="1"/>
    <col min="15" max="15" width="9.5703125" style="484" customWidth="1"/>
    <col min="16" max="16" width="9" style="484" customWidth="1"/>
    <col min="17" max="17" width="8.5703125" style="484" customWidth="1"/>
    <col min="18" max="18" width="7.5703125" style="486" customWidth="1"/>
    <col min="19" max="19" width="9.140625" style="486" customWidth="1"/>
    <col min="20" max="20" width="10.42578125" style="487" customWidth="1"/>
    <col min="21" max="21" width="7.28515625" style="488" customWidth="1"/>
    <col min="22" max="22" width="9" style="489" customWidth="1"/>
    <col min="23" max="16384" width="9" style="428"/>
  </cols>
  <sheetData>
    <row r="1" spans="1:24">
      <c r="A1" s="428" t="s">
        <v>802</v>
      </c>
    </row>
    <row r="2" spans="1:24" ht="30.75" customHeight="1">
      <c r="A2" s="928" t="s">
        <v>803</v>
      </c>
      <c r="B2" s="928"/>
      <c r="C2" s="928"/>
      <c r="D2" s="928"/>
      <c r="E2" s="928"/>
      <c r="F2" s="928"/>
      <c r="G2" s="928"/>
      <c r="H2" s="928"/>
      <c r="I2" s="928"/>
      <c r="J2" s="928"/>
      <c r="K2" s="928"/>
      <c r="L2" s="928"/>
      <c r="M2" s="928"/>
      <c r="N2" s="928"/>
      <c r="O2" s="928"/>
      <c r="P2" s="928"/>
      <c r="Q2" s="928"/>
      <c r="R2" s="928"/>
      <c r="S2" s="928"/>
      <c r="T2" s="928"/>
      <c r="U2" s="928"/>
      <c r="V2" s="928"/>
    </row>
    <row r="3" spans="1:24" ht="21.75" customHeight="1">
      <c r="A3" s="929" t="s">
        <v>385</v>
      </c>
      <c r="B3" s="930"/>
      <c r="C3" s="490"/>
      <c r="D3" s="491"/>
      <c r="E3" s="491"/>
      <c r="F3" s="491"/>
      <c r="G3" s="492"/>
      <c r="H3" s="492"/>
      <c r="I3" s="492"/>
      <c r="J3" s="492"/>
      <c r="K3" s="493"/>
      <c r="L3" s="493"/>
      <c r="M3" s="183"/>
      <c r="N3" s="493"/>
      <c r="O3" s="492"/>
      <c r="P3" s="492"/>
      <c r="Q3" s="492"/>
      <c r="R3" s="494"/>
      <c r="S3" s="494"/>
      <c r="T3" s="495"/>
      <c r="U3" s="931" t="s">
        <v>804</v>
      </c>
      <c r="V3" s="931"/>
    </row>
    <row r="4" spans="1:24" ht="26.25" customHeight="1">
      <c r="A4" s="937" t="s">
        <v>805</v>
      </c>
      <c r="B4" s="938" t="s">
        <v>806</v>
      </c>
      <c r="C4" s="938" t="s">
        <v>807</v>
      </c>
      <c r="D4" s="938" t="s">
        <v>808</v>
      </c>
      <c r="E4" s="938" t="s">
        <v>809</v>
      </c>
      <c r="F4" s="939" t="s">
        <v>810</v>
      </c>
      <c r="G4" s="936" t="s">
        <v>283</v>
      </c>
      <c r="H4" s="932" t="s">
        <v>811</v>
      </c>
      <c r="I4" s="933"/>
      <c r="J4" s="933"/>
      <c r="K4" s="934"/>
      <c r="L4" s="935" t="s">
        <v>812</v>
      </c>
      <c r="M4" s="935"/>
      <c r="N4" s="935"/>
      <c r="O4" s="935"/>
      <c r="P4" s="935"/>
      <c r="Q4" s="935"/>
      <c r="R4" s="935"/>
      <c r="S4" s="935"/>
      <c r="T4" s="935"/>
      <c r="U4" s="935"/>
      <c r="V4" s="940" t="s">
        <v>149</v>
      </c>
    </row>
    <row r="5" spans="1:24" ht="114.95" customHeight="1">
      <c r="A5" s="937"/>
      <c r="B5" s="938"/>
      <c r="C5" s="938"/>
      <c r="D5" s="938"/>
      <c r="E5" s="938"/>
      <c r="F5" s="939"/>
      <c r="G5" s="936"/>
      <c r="H5" s="496" t="s">
        <v>334</v>
      </c>
      <c r="I5" s="496" t="s">
        <v>813</v>
      </c>
      <c r="J5" s="496" t="s">
        <v>814</v>
      </c>
      <c r="K5" s="496" t="s">
        <v>815</v>
      </c>
      <c r="L5" s="497" t="s">
        <v>334</v>
      </c>
      <c r="M5" s="496" t="s">
        <v>816</v>
      </c>
      <c r="N5" s="496" t="s">
        <v>817</v>
      </c>
      <c r="O5" s="496" t="s">
        <v>818</v>
      </c>
      <c r="P5" s="496" t="s">
        <v>819</v>
      </c>
      <c r="Q5" s="496" t="s">
        <v>820</v>
      </c>
      <c r="R5" s="496" t="s">
        <v>821</v>
      </c>
      <c r="S5" s="496" t="s">
        <v>822</v>
      </c>
      <c r="T5" s="936" t="s">
        <v>823</v>
      </c>
      <c r="U5" s="936"/>
      <c r="V5" s="940"/>
    </row>
    <row r="6" spans="1:24" s="470" customFormat="1" ht="34.5" customHeight="1">
      <c r="A6" s="454" t="s">
        <v>824</v>
      </c>
      <c r="B6" s="498">
        <v>377</v>
      </c>
      <c r="C6" s="498"/>
      <c r="D6" s="457">
        <f t="shared" ref="D6:V6" si="0">SUM(D8:D409)/2</f>
        <v>650</v>
      </c>
      <c r="E6" s="457">
        <f t="shared" si="0"/>
        <v>6353</v>
      </c>
      <c r="F6" s="457">
        <f t="shared" si="0"/>
        <v>824850</v>
      </c>
      <c r="G6" s="457">
        <f t="shared" si="0"/>
        <v>107446120</v>
      </c>
      <c r="H6" s="457">
        <f t="shared" si="0"/>
        <v>66060200</v>
      </c>
      <c r="I6" s="457">
        <f t="shared" si="0"/>
        <v>54070200</v>
      </c>
      <c r="J6" s="457">
        <f t="shared" si="0"/>
        <v>2055</v>
      </c>
      <c r="K6" s="457">
        <f t="shared" si="0"/>
        <v>11990000</v>
      </c>
      <c r="L6" s="457">
        <f t="shared" si="0"/>
        <v>41385920</v>
      </c>
      <c r="M6" s="457">
        <f t="shared" si="0"/>
        <v>3770000</v>
      </c>
      <c r="N6" s="457">
        <f t="shared" si="0"/>
        <v>723840</v>
      </c>
      <c r="O6" s="457">
        <f t="shared" si="0"/>
        <v>7460000</v>
      </c>
      <c r="P6" s="457">
        <f t="shared" si="0"/>
        <v>3770000</v>
      </c>
      <c r="Q6" s="457">
        <f t="shared" si="0"/>
        <v>5545100</v>
      </c>
      <c r="R6" s="457">
        <f t="shared" si="0"/>
        <v>546350</v>
      </c>
      <c r="S6" s="457">
        <f t="shared" si="0"/>
        <v>4932000</v>
      </c>
      <c r="T6" s="457">
        <f t="shared" si="0"/>
        <v>14638630</v>
      </c>
      <c r="U6" s="457">
        <f t="shared" si="0"/>
        <v>4687</v>
      </c>
      <c r="V6" s="457">
        <f t="shared" si="0"/>
        <v>0</v>
      </c>
    </row>
    <row r="7" spans="1:24" s="471" customFormat="1" ht="18.75" customHeight="1">
      <c r="A7" s="443"/>
      <c r="B7" s="499"/>
      <c r="C7" s="499"/>
      <c r="D7" s="500"/>
      <c r="E7" s="500"/>
      <c r="F7" s="500"/>
      <c r="G7" s="500"/>
      <c r="H7" s="500"/>
      <c r="I7" s="500"/>
      <c r="J7" s="500"/>
      <c r="K7" s="500"/>
      <c r="L7" s="500"/>
      <c r="M7" s="500"/>
      <c r="N7" s="500"/>
      <c r="O7" s="500"/>
      <c r="P7" s="500"/>
      <c r="Q7" s="500"/>
      <c r="R7" s="457"/>
      <c r="S7" s="457"/>
      <c r="T7" s="500"/>
      <c r="U7" s="500"/>
      <c r="V7" s="501"/>
    </row>
    <row r="8" spans="1:24" s="472" customFormat="1" ht="24" customHeight="1">
      <c r="A8" s="502" t="s">
        <v>825</v>
      </c>
      <c r="B8" s="499"/>
      <c r="C8" s="499"/>
      <c r="D8" s="499">
        <f t="shared" ref="D8:U8" si="1">SUM(D9:D39)</f>
        <v>49</v>
      </c>
      <c r="E8" s="499">
        <f t="shared" si="1"/>
        <v>560</v>
      </c>
      <c r="F8" s="499">
        <f t="shared" si="1"/>
        <v>101192</v>
      </c>
      <c r="G8" s="499">
        <f t="shared" si="1"/>
        <v>9389590</v>
      </c>
      <c r="H8" s="499">
        <f t="shared" si="1"/>
        <v>6074600</v>
      </c>
      <c r="I8" s="499">
        <f t="shared" si="1"/>
        <v>4974600</v>
      </c>
      <c r="J8" s="499">
        <f t="shared" si="1"/>
        <v>191</v>
      </c>
      <c r="K8" s="499">
        <f t="shared" si="1"/>
        <v>1100000</v>
      </c>
      <c r="L8" s="499">
        <f t="shared" si="1"/>
        <v>3314990</v>
      </c>
      <c r="M8" s="499">
        <f t="shared" si="1"/>
        <v>310000</v>
      </c>
      <c r="N8" s="499">
        <f t="shared" si="1"/>
        <v>59520</v>
      </c>
      <c r="O8" s="499">
        <f t="shared" si="1"/>
        <v>620000</v>
      </c>
      <c r="P8" s="499">
        <f t="shared" si="1"/>
        <v>310000</v>
      </c>
      <c r="Q8" s="499">
        <f t="shared" si="1"/>
        <v>340600</v>
      </c>
      <c r="R8" s="500">
        <f t="shared" si="1"/>
        <v>9450</v>
      </c>
      <c r="S8" s="500">
        <f t="shared" si="1"/>
        <v>458400</v>
      </c>
      <c r="T8" s="500">
        <f t="shared" si="1"/>
        <v>1207020</v>
      </c>
      <c r="U8" s="500">
        <f t="shared" si="1"/>
        <v>395</v>
      </c>
      <c r="V8" s="443"/>
    </row>
    <row r="9" spans="1:24" s="473" customFormat="1" ht="24" customHeight="1">
      <c r="A9" s="503" t="s">
        <v>470</v>
      </c>
      <c r="B9" s="503" t="s">
        <v>826</v>
      </c>
      <c r="C9" s="503" t="s">
        <v>827</v>
      </c>
      <c r="D9" s="503">
        <v>2</v>
      </c>
      <c r="E9" s="503">
        <v>19</v>
      </c>
      <c r="F9" s="504">
        <v>3182</v>
      </c>
      <c r="G9" s="463">
        <f t="shared" ref="G9:G39" si="2">H9+L9</f>
        <v>339800</v>
      </c>
      <c r="H9" s="463">
        <f t="shared" ref="H9:H39" si="3">I9+K9</f>
        <v>220600</v>
      </c>
      <c r="I9" s="463">
        <v>180600</v>
      </c>
      <c r="J9" s="463">
        <v>7</v>
      </c>
      <c r="K9" s="463">
        <f t="shared" ref="K9:K14" si="4">IF(F9&gt;=500,IF(AND(F9&gt;=3000),40000,40000),40000)</f>
        <v>40000</v>
      </c>
      <c r="L9" s="463">
        <f t="shared" ref="L9:L39" si="5">SUM(M9:T9)</f>
        <v>119200</v>
      </c>
      <c r="M9" s="463">
        <v>10000</v>
      </c>
      <c r="N9" s="505">
        <v>1920</v>
      </c>
      <c r="O9" s="463">
        <v>20000</v>
      </c>
      <c r="P9" s="463">
        <v>10000</v>
      </c>
      <c r="Q9" s="463">
        <v>12600</v>
      </c>
      <c r="R9" s="506"/>
      <c r="S9" s="506">
        <f t="shared" ref="S9:S39" si="6">J9*2400</f>
        <v>16800</v>
      </c>
      <c r="T9" s="507">
        <v>47880</v>
      </c>
      <c r="U9" s="508">
        <v>15</v>
      </c>
      <c r="V9" s="509"/>
      <c r="X9" s="472"/>
    </row>
    <row r="10" spans="1:24" s="473" customFormat="1" ht="24" customHeight="1">
      <c r="A10" s="503" t="s">
        <v>470</v>
      </c>
      <c r="B10" s="503" t="s">
        <v>828</v>
      </c>
      <c r="C10" s="503" t="s">
        <v>829</v>
      </c>
      <c r="D10" s="503">
        <v>2</v>
      </c>
      <c r="E10" s="503">
        <v>24</v>
      </c>
      <c r="F10" s="504">
        <v>3532</v>
      </c>
      <c r="G10" s="463">
        <f t="shared" si="2"/>
        <v>352820</v>
      </c>
      <c r="H10" s="463">
        <f t="shared" si="3"/>
        <v>220600</v>
      </c>
      <c r="I10" s="463">
        <v>180600</v>
      </c>
      <c r="J10" s="463">
        <v>7</v>
      </c>
      <c r="K10" s="463">
        <f t="shared" si="4"/>
        <v>40000</v>
      </c>
      <c r="L10" s="463">
        <f t="shared" si="5"/>
        <v>132220</v>
      </c>
      <c r="M10" s="463">
        <v>10000</v>
      </c>
      <c r="N10" s="505">
        <v>1920</v>
      </c>
      <c r="O10" s="463">
        <v>20000</v>
      </c>
      <c r="P10" s="463">
        <v>10000</v>
      </c>
      <c r="Q10" s="463">
        <v>18300</v>
      </c>
      <c r="R10" s="506"/>
      <c r="S10" s="506">
        <f t="shared" si="6"/>
        <v>16800</v>
      </c>
      <c r="T10" s="507">
        <v>55200</v>
      </c>
      <c r="U10" s="508">
        <v>18</v>
      </c>
      <c r="V10" s="509"/>
      <c r="X10" s="472"/>
    </row>
    <row r="11" spans="1:24" s="473" customFormat="1" ht="24" customHeight="1">
      <c r="A11" s="503" t="s">
        <v>470</v>
      </c>
      <c r="B11" s="503" t="s">
        <v>830</v>
      </c>
      <c r="C11" s="503" t="s">
        <v>827</v>
      </c>
      <c r="D11" s="503">
        <v>1</v>
      </c>
      <c r="E11" s="503">
        <v>20</v>
      </c>
      <c r="F11" s="504">
        <v>3214</v>
      </c>
      <c r="G11" s="463">
        <f t="shared" si="2"/>
        <v>313820</v>
      </c>
      <c r="H11" s="463">
        <f t="shared" si="3"/>
        <v>220600</v>
      </c>
      <c r="I11" s="463">
        <v>180600</v>
      </c>
      <c r="J11" s="463">
        <v>7</v>
      </c>
      <c r="K11" s="463">
        <f t="shared" si="4"/>
        <v>40000</v>
      </c>
      <c r="L11" s="463">
        <f t="shared" si="5"/>
        <v>93220</v>
      </c>
      <c r="M11" s="463">
        <v>10000</v>
      </c>
      <c r="N11" s="505">
        <v>1920</v>
      </c>
      <c r="O11" s="463">
        <v>20000</v>
      </c>
      <c r="P11" s="463">
        <v>10000</v>
      </c>
      <c r="Q11" s="463">
        <v>12900</v>
      </c>
      <c r="R11" s="506"/>
      <c r="S11" s="506">
        <f t="shared" si="6"/>
        <v>16800</v>
      </c>
      <c r="T11" s="507">
        <v>21600</v>
      </c>
      <c r="U11" s="508">
        <v>7</v>
      </c>
      <c r="V11" s="509"/>
      <c r="X11" s="472"/>
    </row>
    <row r="12" spans="1:24" s="473" customFormat="1" ht="24" customHeight="1">
      <c r="A12" s="503" t="s">
        <v>470</v>
      </c>
      <c r="B12" s="503" t="s">
        <v>831</v>
      </c>
      <c r="C12" s="503" t="s">
        <v>827</v>
      </c>
      <c r="D12" s="503">
        <v>2</v>
      </c>
      <c r="E12" s="503">
        <v>23</v>
      </c>
      <c r="F12" s="504">
        <v>4412</v>
      </c>
      <c r="G12" s="463">
        <f t="shared" si="2"/>
        <v>352020</v>
      </c>
      <c r="H12" s="463">
        <f t="shared" si="3"/>
        <v>220600</v>
      </c>
      <c r="I12" s="463">
        <v>180600</v>
      </c>
      <c r="J12" s="463">
        <v>7</v>
      </c>
      <c r="K12" s="463">
        <f t="shared" si="4"/>
        <v>40000</v>
      </c>
      <c r="L12" s="463">
        <f t="shared" si="5"/>
        <v>131420</v>
      </c>
      <c r="M12" s="463">
        <v>10000</v>
      </c>
      <c r="N12" s="505">
        <v>1920</v>
      </c>
      <c r="O12" s="463">
        <v>20000</v>
      </c>
      <c r="P12" s="463">
        <v>10000</v>
      </c>
      <c r="Q12" s="463">
        <v>16700</v>
      </c>
      <c r="R12" s="506"/>
      <c r="S12" s="506">
        <f t="shared" si="6"/>
        <v>16800</v>
      </c>
      <c r="T12" s="507">
        <v>56000</v>
      </c>
      <c r="U12" s="508">
        <v>20</v>
      </c>
      <c r="V12" s="510" t="s">
        <v>832</v>
      </c>
      <c r="X12" s="472"/>
    </row>
    <row r="13" spans="1:24" s="473" customFormat="1" ht="24" customHeight="1">
      <c r="A13" s="503" t="s">
        <v>470</v>
      </c>
      <c r="B13" s="503" t="s">
        <v>833</v>
      </c>
      <c r="C13" s="503" t="s">
        <v>827</v>
      </c>
      <c r="D13" s="503">
        <v>2</v>
      </c>
      <c r="E13" s="503">
        <v>35</v>
      </c>
      <c r="F13" s="504">
        <v>5715</v>
      </c>
      <c r="G13" s="463">
        <f t="shared" si="2"/>
        <v>359320</v>
      </c>
      <c r="H13" s="463">
        <f t="shared" si="3"/>
        <v>220600</v>
      </c>
      <c r="I13" s="463">
        <v>180600</v>
      </c>
      <c r="J13" s="463">
        <v>7</v>
      </c>
      <c r="K13" s="463">
        <f t="shared" si="4"/>
        <v>40000</v>
      </c>
      <c r="L13" s="463">
        <f t="shared" si="5"/>
        <v>138720</v>
      </c>
      <c r="M13" s="463">
        <v>10000</v>
      </c>
      <c r="N13" s="505">
        <v>1920</v>
      </c>
      <c r="O13" s="463">
        <v>20000</v>
      </c>
      <c r="P13" s="463">
        <v>10000</v>
      </c>
      <c r="Q13" s="463">
        <v>27600</v>
      </c>
      <c r="R13" s="506"/>
      <c r="S13" s="506">
        <f t="shared" si="6"/>
        <v>16800</v>
      </c>
      <c r="T13" s="507">
        <v>52400</v>
      </c>
      <c r="U13" s="508">
        <v>17</v>
      </c>
      <c r="V13" s="509"/>
      <c r="X13" s="472"/>
    </row>
    <row r="14" spans="1:24" s="473" customFormat="1" ht="24" customHeight="1">
      <c r="A14" s="503" t="s">
        <v>470</v>
      </c>
      <c r="B14" s="503" t="s">
        <v>834</v>
      </c>
      <c r="C14" s="503" t="s">
        <v>827</v>
      </c>
      <c r="D14" s="503">
        <v>3</v>
      </c>
      <c r="E14" s="503">
        <v>24</v>
      </c>
      <c r="F14" s="504">
        <v>4587</v>
      </c>
      <c r="G14" s="463">
        <f t="shared" si="2"/>
        <v>352320</v>
      </c>
      <c r="H14" s="463">
        <f t="shared" si="3"/>
        <v>220600</v>
      </c>
      <c r="I14" s="463">
        <v>180600</v>
      </c>
      <c r="J14" s="463">
        <v>7</v>
      </c>
      <c r="K14" s="463">
        <f t="shared" si="4"/>
        <v>40000</v>
      </c>
      <c r="L14" s="463">
        <f t="shared" si="5"/>
        <v>131720</v>
      </c>
      <c r="M14" s="463">
        <v>10000</v>
      </c>
      <c r="N14" s="505">
        <v>1920</v>
      </c>
      <c r="O14" s="463">
        <v>20000</v>
      </c>
      <c r="P14" s="463">
        <v>10000</v>
      </c>
      <c r="Q14" s="463">
        <v>14000</v>
      </c>
      <c r="R14" s="506"/>
      <c r="S14" s="506">
        <f t="shared" si="6"/>
        <v>16800</v>
      </c>
      <c r="T14" s="507">
        <v>59000</v>
      </c>
      <c r="U14" s="508">
        <v>19</v>
      </c>
      <c r="V14" s="509"/>
      <c r="X14" s="472"/>
    </row>
    <row r="15" spans="1:24" s="473" customFormat="1" ht="24" customHeight="1">
      <c r="A15" s="503" t="s">
        <v>470</v>
      </c>
      <c r="B15" s="503" t="s">
        <v>835</v>
      </c>
      <c r="C15" s="503" t="s">
        <v>827</v>
      </c>
      <c r="D15" s="503">
        <v>1</v>
      </c>
      <c r="E15" s="503">
        <v>8</v>
      </c>
      <c r="F15" s="504">
        <v>1954</v>
      </c>
      <c r="G15" s="463">
        <f t="shared" si="2"/>
        <v>245320</v>
      </c>
      <c r="H15" s="463">
        <f t="shared" si="3"/>
        <v>162600</v>
      </c>
      <c r="I15" s="463">
        <v>132600</v>
      </c>
      <c r="J15" s="463">
        <v>5</v>
      </c>
      <c r="K15" s="463">
        <f>IF(F15&gt;=500,IF(AND(F15&lt;=3000),30000,30000),30000)</f>
        <v>30000</v>
      </c>
      <c r="L15" s="463">
        <f t="shared" si="5"/>
        <v>82720</v>
      </c>
      <c r="M15" s="463">
        <v>10000</v>
      </c>
      <c r="N15" s="505">
        <v>1920</v>
      </c>
      <c r="O15" s="463">
        <v>20000</v>
      </c>
      <c r="P15" s="463">
        <v>10000</v>
      </c>
      <c r="Q15" s="463">
        <v>0</v>
      </c>
      <c r="R15" s="506"/>
      <c r="S15" s="506">
        <f t="shared" si="6"/>
        <v>12000</v>
      </c>
      <c r="T15" s="507">
        <v>28800</v>
      </c>
      <c r="U15" s="508">
        <v>9</v>
      </c>
      <c r="V15" s="509"/>
      <c r="X15" s="472"/>
    </row>
    <row r="16" spans="1:24" s="473" customFormat="1" ht="24" customHeight="1">
      <c r="A16" s="503" t="s">
        <v>470</v>
      </c>
      <c r="B16" s="503" t="s">
        <v>836</v>
      </c>
      <c r="C16" s="503" t="s">
        <v>827</v>
      </c>
      <c r="D16" s="503">
        <v>1</v>
      </c>
      <c r="E16" s="503">
        <v>14</v>
      </c>
      <c r="F16" s="504">
        <v>4064</v>
      </c>
      <c r="G16" s="463">
        <f t="shared" si="2"/>
        <v>290520</v>
      </c>
      <c r="H16" s="463">
        <f t="shared" si="3"/>
        <v>220600</v>
      </c>
      <c r="I16" s="463">
        <v>180600</v>
      </c>
      <c r="J16" s="463">
        <v>7</v>
      </c>
      <c r="K16" s="463">
        <f t="shared" ref="K16:K19" si="7">IF(F16&gt;=500,IF(AND(F16&gt;=3000),40000,40000),40000)</f>
        <v>40000</v>
      </c>
      <c r="L16" s="463">
        <f t="shared" si="5"/>
        <v>69920</v>
      </c>
      <c r="M16" s="463">
        <v>10000</v>
      </c>
      <c r="N16" s="505">
        <v>1920</v>
      </c>
      <c r="O16" s="463">
        <v>20000</v>
      </c>
      <c r="P16" s="463">
        <v>10000</v>
      </c>
      <c r="Q16" s="463">
        <v>4000</v>
      </c>
      <c r="R16" s="506"/>
      <c r="S16" s="506">
        <f t="shared" si="6"/>
        <v>16800</v>
      </c>
      <c r="T16" s="507">
        <v>7200</v>
      </c>
      <c r="U16" s="508">
        <v>3</v>
      </c>
      <c r="V16" s="509"/>
      <c r="X16" s="472"/>
    </row>
    <row r="17" spans="1:24" s="473" customFormat="1" ht="24" customHeight="1">
      <c r="A17" s="503" t="s">
        <v>470</v>
      </c>
      <c r="B17" s="503" t="s">
        <v>837</v>
      </c>
      <c r="C17" s="503" t="s">
        <v>827</v>
      </c>
      <c r="D17" s="503">
        <v>1</v>
      </c>
      <c r="E17" s="503">
        <v>17</v>
      </c>
      <c r="F17" s="504">
        <v>3807</v>
      </c>
      <c r="G17" s="463">
        <f t="shared" si="2"/>
        <v>293520</v>
      </c>
      <c r="H17" s="463">
        <f t="shared" si="3"/>
        <v>220600</v>
      </c>
      <c r="I17" s="463">
        <v>180600</v>
      </c>
      <c r="J17" s="463">
        <v>7</v>
      </c>
      <c r="K17" s="463">
        <f t="shared" si="7"/>
        <v>40000</v>
      </c>
      <c r="L17" s="463">
        <f t="shared" si="5"/>
        <v>72920</v>
      </c>
      <c r="M17" s="463">
        <v>10000</v>
      </c>
      <c r="N17" s="505">
        <v>1920</v>
      </c>
      <c r="O17" s="463">
        <v>20000</v>
      </c>
      <c r="P17" s="463">
        <v>10000</v>
      </c>
      <c r="Q17" s="463">
        <v>7000</v>
      </c>
      <c r="R17" s="506"/>
      <c r="S17" s="506">
        <f t="shared" si="6"/>
        <v>16800</v>
      </c>
      <c r="T17" s="507">
        <v>7200</v>
      </c>
      <c r="U17" s="508">
        <v>3</v>
      </c>
      <c r="V17" s="509"/>
      <c r="X17" s="472"/>
    </row>
    <row r="18" spans="1:24" s="473" customFormat="1" ht="24" customHeight="1">
      <c r="A18" s="503" t="s">
        <v>470</v>
      </c>
      <c r="B18" s="503" t="s">
        <v>838</v>
      </c>
      <c r="C18" s="503" t="s">
        <v>827</v>
      </c>
      <c r="D18" s="503">
        <v>1</v>
      </c>
      <c r="E18" s="503">
        <v>13</v>
      </c>
      <c r="F18" s="504">
        <v>2758</v>
      </c>
      <c r="G18" s="463">
        <f t="shared" si="2"/>
        <v>258920</v>
      </c>
      <c r="H18" s="463">
        <f t="shared" si="3"/>
        <v>162600</v>
      </c>
      <c r="I18" s="463">
        <v>132600</v>
      </c>
      <c r="J18" s="463">
        <v>5</v>
      </c>
      <c r="K18" s="463">
        <f t="shared" ref="K18:K22" si="8">IF(F18&gt;=500,IF(AND(F18&gt;=3000),30000,30000),30000)</f>
        <v>30000</v>
      </c>
      <c r="L18" s="463">
        <f t="shared" si="5"/>
        <v>96320</v>
      </c>
      <c r="M18" s="463">
        <v>10000</v>
      </c>
      <c r="N18" s="505">
        <v>1920</v>
      </c>
      <c r="O18" s="463">
        <v>20000</v>
      </c>
      <c r="P18" s="463">
        <v>10000</v>
      </c>
      <c r="Q18" s="463">
        <v>4000</v>
      </c>
      <c r="R18" s="506"/>
      <c r="S18" s="506">
        <f t="shared" si="6"/>
        <v>12000</v>
      </c>
      <c r="T18" s="507">
        <v>38400</v>
      </c>
      <c r="U18" s="508">
        <v>13</v>
      </c>
      <c r="V18" s="509"/>
      <c r="X18" s="472"/>
    </row>
    <row r="19" spans="1:24" s="473" customFormat="1" ht="24" customHeight="1">
      <c r="A19" s="503" t="s">
        <v>470</v>
      </c>
      <c r="B19" s="503" t="s">
        <v>839</v>
      </c>
      <c r="C19" s="503" t="s">
        <v>827</v>
      </c>
      <c r="D19" s="503">
        <v>1</v>
      </c>
      <c r="E19" s="503">
        <v>15</v>
      </c>
      <c r="F19" s="504">
        <v>3007</v>
      </c>
      <c r="G19" s="463">
        <f t="shared" si="2"/>
        <v>316200</v>
      </c>
      <c r="H19" s="463">
        <f t="shared" si="3"/>
        <v>220600</v>
      </c>
      <c r="I19" s="463">
        <v>180600</v>
      </c>
      <c r="J19" s="463">
        <v>7</v>
      </c>
      <c r="K19" s="463">
        <f t="shared" si="7"/>
        <v>40000</v>
      </c>
      <c r="L19" s="463">
        <f t="shared" si="5"/>
        <v>95600</v>
      </c>
      <c r="M19" s="463">
        <v>10000</v>
      </c>
      <c r="N19" s="505">
        <v>1920</v>
      </c>
      <c r="O19" s="463">
        <v>20000</v>
      </c>
      <c r="P19" s="463">
        <v>10000</v>
      </c>
      <c r="Q19" s="463">
        <v>5800</v>
      </c>
      <c r="R19" s="506"/>
      <c r="S19" s="506">
        <f t="shared" si="6"/>
        <v>16800</v>
      </c>
      <c r="T19" s="507">
        <v>31080</v>
      </c>
      <c r="U19" s="508">
        <v>10</v>
      </c>
      <c r="V19" s="509"/>
      <c r="X19" s="472"/>
    </row>
    <row r="20" spans="1:24" s="473" customFormat="1" ht="24" customHeight="1">
      <c r="A20" s="503" t="s">
        <v>470</v>
      </c>
      <c r="B20" s="503" t="s">
        <v>840</v>
      </c>
      <c r="C20" s="503" t="s">
        <v>827</v>
      </c>
      <c r="D20" s="503">
        <v>1</v>
      </c>
      <c r="E20" s="503">
        <v>13</v>
      </c>
      <c r="F20" s="504">
        <v>2417</v>
      </c>
      <c r="G20" s="463">
        <f t="shared" si="2"/>
        <v>230320</v>
      </c>
      <c r="H20" s="463">
        <f t="shared" si="3"/>
        <v>162600</v>
      </c>
      <c r="I20" s="463">
        <v>132600</v>
      </c>
      <c r="J20" s="463">
        <v>5</v>
      </c>
      <c r="K20" s="463">
        <f t="shared" si="8"/>
        <v>30000</v>
      </c>
      <c r="L20" s="463">
        <f t="shared" si="5"/>
        <v>67720</v>
      </c>
      <c r="M20" s="463">
        <v>10000</v>
      </c>
      <c r="N20" s="505">
        <v>1920</v>
      </c>
      <c r="O20" s="463">
        <v>20000</v>
      </c>
      <c r="P20" s="463">
        <v>10000</v>
      </c>
      <c r="Q20" s="463">
        <v>4200</v>
      </c>
      <c r="R20" s="506"/>
      <c r="S20" s="506">
        <f t="shared" si="6"/>
        <v>12000</v>
      </c>
      <c r="T20" s="507">
        <v>9600</v>
      </c>
      <c r="U20" s="508">
        <v>4</v>
      </c>
      <c r="V20" s="509"/>
      <c r="X20" s="472"/>
    </row>
    <row r="21" spans="1:24" s="473" customFormat="1" ht="24" customHeight="1">
      <c r="A21" s="503" t="s">
        <v>470</v>
      </c>
      <c r="B21" s="503" t="s">
        <v>841</v>
      </c>
      <c r="C21" s="503" t="s">
        <v>827</v>
      </c>
      <c r="D21" s="503">
        <v>2</v>
      </c>
      <c r="E21" s="503">
        <v>15</v>
      </c>
      <c r="F21" s="504">
        <v>2759</v>
      </c>
      <c r="G21" s="463">
        <f t="shared" si="2"/>
        <v>323600</v>
      </c>
      <c r="H21" s="463">
        <f t="shared" si="3"/>
        <v>210600</v>
      </c>
      <c r="I21" s="463">
        <v>180600</v>
      </c>
      <c r="J21" s="463">
        <v>7</v>
      </c>
      <c r="K21" s="463">
        <f t="shared" si="8"/>
        <v>30000</v>
      </c>
      <c r="L21" s="463">
        <f t="shared" si="5"/>
        <v>113000</v>
      </c>
      <c r="M21" s="463">
        <v>10000</v>
      </c>
      <c r="N21" s="505">
        <v>1920</v>
      </c>
      <c r="O21" s="463">
        <v>20000</v>
      </c>
      <c r="P21" s="463">
        <v>10000</v>
      </c>
      <c r="Q21" s="463">
        <v>6400</v>
      </c>
      <c r="R21" s="506"/>
      <c r="S21" s="506">
        <f t="shared" si="6"/>
        <v>16800</v>
      </c>
      <c r="T21" s="507">
        <v>47880</v>
      </c>
      <c r="U21" s="508">
        <v>15</v>
      </c>
      <c r="V21" s="509"/>
      <c r="X21" s="472"/>
    </row>
    <row r="22" spans="1:24" s="473" customFormat="1" ht="24" customHeight="1">
      <c r="A22" s="503" t="s">
        <v>470</v>
      </c>
      <c r="B22" s="503" t="s">
        <v>842</v>
      </c>
      <c r="C22" s="503" t="s">
        <v>827</v>
      </c>
      <c r="D22" s="503">
        <v>1</v>
      </c>
      <c r="E22" s="503">
        <v>10</v>
      </c>
      <c r="F22" s="504">
        <v>1854</v>
      </c>
      <c r="G22" s="463">
        <f t="shared" si="2"/>
        <v>251520</v>
      </c>
      <c r="H22" s="463">
        <f t="shared" si="3"/>
        <v>162600</v>
      </c>
      <c r="I22" s="463">
        <v>132600</v>
      </c>
      <c r="J22" s="463">
        <v>5</v>
      </c>
      <c r="K22" s="463">
        <f t="shared" si="8"/>
        <v>30000</v>
      </c>
      <c r="L22" s="463">
        <f t="shared" si="5"/>
        <v>88920</v>
      </c>
      <c r="M22" s="463">
        <v>10000</v>
      </c>
      <c r="N22" s="505">
        <v>1920</v>
      </c>
      <c r="O22" s="463">
        <v>20000</v>
      </c>
      <c r="P22" s="463">
        <v>10000</v>
      </c>
      <c r="Q22" s="463">
        <v>0</v>
      </c>
      <c r="R22" s="506"/>
      <c r="S22" s="506">
        <f t="shared" si="6"/>
        <v>12000</v>
      </c>
      <c r="T22" s="507">
        <v>35000</v>
      </c>
      <c r="U22" s="508">
        <v>11</v>
      </c>
      <c r="V22" s="509"/>
      <c r="X22" s="472"/>
    </row>
    <row r="23" spans="1:24" s="473" customFormat="1" ht="24" customHeight="1">
      <c r="A23" s="503" t="s">
        <v>470</v>
      </c>
      <c r="B23" s="503" t="s">
        <v>843</v>
      </c>
      <c r="C23" s="503" t="s">
        <v>827</v>
      </c>
      <c r="D23" s="503">
        <v>2</v>
      </c>
      <c r="E23" s="503">
        <v>41</v>
      </c>
      <c r="F23" s="504">
        <v>7363</v>
      </c>
      <c r="G23" s="463">
        <f t="shared" si="2"/>
        <v>393620</v>
      </c>
      <c r="H23" s="463">
        <f t="shared" si="3"/>
        <v>220600</v>
      </c>
      <c r="I23" s="463">
        <v>180600</v>
      </c>
      <c r="J23" s="463">
        <v>7</v>
      </c>
      <c r="K23" s="463">
        <f t="shared" ref="K23:K27" si="9">IF(F23&gt;=500,IF(AND(F23&gt;=3000),40000,40000),40000)</f>
        <v>40000</v>
      </c>
      <c r="L23" s="463">
        <f t="shared" si="5"/>
        <v>173020</v>
      </c>
      <c r="M23" s="463">
        <v>10000</v>
      </c>
      <c r="N23" s="505">
        <v>1920</v>
      </c>
      <c r="O23" s="463">
        <v>20000</v>
      </c>
      <c r="P23" s="463">
        <v>10000</v>
      </c>
      <c r="Q23" s="463">
        <v>39700</v>
      </c>
      <c r="R23" s="506"/>
      <c r="S23" s="506">
        <f t="shared" si="6"/>
        <v>16800</v>
      </c>
      <c r="T23" s="507">
        <v>74600</v>
      </c>
      <c r="U23" s="508">
        <v>27</v>
      </c>
      <c r="V23" s="509"/>
      <c r="X23" s="472"/>
    </row>
    <row r="24" spans="1:24" s="473" customFormat="1" ht="24" customHeight="1">
      <c r="A24" s="503" t="s">
        <v>470</v>
      </c>
      <c r="B24" s="503" t="s">
        <v>844</v>
      </c>
      <c r="C24" s="503" t="s">
        <v>827</v>
      </c>
      <c r="D24" s="503">
        <v>1</v>
      </c>
      <c r="E24" s="503">
        <v>16</v>
      </c>
      <c r="F24" s="504">
        <v>2635</v>
      </c>
      <c r="G24" s="463">
        <f t="shared" si="2"/>
        <v>302720</v>
      </c>
      <c r="H24" s="463">
        <f t="shared" si="3"/>
        <v>210600</v>
      </c>
      <c r="I24" s="463">
        <v>180600</v>
      </c>
      <c r="J24" s="463">
        <v>7</v>
      </c>
      <c r="K24" s="463">
        <f t="shared" ref="K24:K29" si="10">IF(F24&gt;=500,IF(AND(F24&gt;=3000),30000,30000),30000)</f>
        <v>30000</v>
      </c>
      <c r="L24" s="463">
        <f t="shared" si="5"/>
        <v>92120</v>
      </c>
      <c r="M24" s="463">
        <v>10000</v>
      </c>
      <c r="N24" s="505">
        <v>1920</v>
      </c>
      <c r="O24" s="463">
        <v>20000</v>
      </c>
      <c r="P24" s="463">
        <v>10000</v>
      </c>
      <c r="Q24" s="463">
        <v>7200</v>
      </c>
      <c r="R24" s="506"/>
      <c r="S24" s="506">
        <f t="shared" si="6"/>
        <v>16800</v>
      </c>
      <c r="T24" s="507">
        <v>26200</v>
      </c>
      <c r="U24" s="508">
        <v>11</v>
      </c>
      <c r="V24" s="509"/>
      <c r="X24" s="472"/>
    </row>
    <row r="25" spans="1:24" s="473" customFormat="1" ht="24" customHeight="1">
      <c r="A25" s="503" t="s">
        <v>470</v>
      </c>
      <c r="B25" s="503" t="s">
        <v>845</v>
      </c>
      <c r="C25" s="503" t="s">
        <v>827</v>
      </c>
      <c r="D25" s="503">
        <v>3</v>
      </c>
      <c r="E25" s="503">
        <v>29</v>
      </c>
      <c r="F25" s="504">
        <v>5678</v>
      </c>
      <c r="G25" s="463">
        <f t="shared" si="2"/>
        <v>377320</v>
      </c>
      <c r="H25" s="463">
        <f t="shared" si="3"/>
        <v>220600</v>
      </c>
      <c r="I25" s="463">
        <v>180600</v>
      </c>
      <c r="J25" s="463">
        <v>7</v>
      </c>
      <c r="K25" s="463">
        <f t="shared" si="9"/>
        <v>40000</v>
      </c>
      <c r="L25" s="463">
        <f t="shared" si="5"/>
        <v>156720</v>
      </c>
      <c r="M25" s="463">
        <v>10000</v>
      </c>
      <c r="N25" s="505">
        <v>1920</v>
      </c>
      <c r="O25" s="463">
        <v>20000</v>
      </c>
      <c r="P25" s="463">
        <v>10000</v>
      </c>
      <c r="Q25" s="463">
        <v>26000</v>
      </c>
      <c r="R25" s="506"/>
      <c r="S25" s="506">
        <f t="shared" si="6"/>
        <v>16800</v>
      </c>
      <c r="T25" s="507">
        <v>72000</v>
      </c>
      <c r="U25" s="508">
        <v>22</v>
      </c>
      <c r="V25" s="509"/>
      <c r="X25" s="472"/>
    </row>
    <row r="26" spans="1:24" s="473" customFormat="1" ht="24" customHeight="1">
      <c r="A26" s="503" t="s">
        <v>470</v>
      </c>
      <c r="B26" s="503" t="s">
        <v>846</v>
      </c>
      <c r="C26" s="503" t="s">
        <v>827</v>
      </c>
      <c r="D26" s="503">
        <v>1</v>
      </c>
      <c r="E26" s="503">
        <v>15</v>
      </c>
      <c r="F26" s="504">
        <v>2671</v>
      </c>
      <c r="G26" s="463">
        <f t="shared" si="2"/>
        <v>234820</v>
      </c>
      <c r="H26" s="463">
        <f t="shared" si="3"/>
        <v>162600</v>
      </c>
      <c r="I26" s="463">
        <v>132600</v>
      </c>
      <c r="J26" s="463">
        <v>5</v>
      </c>
      <c r="K26" s="463">
        <f t="shared" si="10"/>
        <v>30000</v>
      </c>
      <c r="L26" s="463">
        <f t="shared" si="5"/>
        <v>72220</v>
      </c>
      <c r="M26" s="463">
        <v>10000</v>
      </c>
      <c r="N26" s="505">
        <v>1920</v>
      </c>
      <c r="O26" s="463">
        <v>20000</v>
      </c>
      <c r="P26" s="463">
        <v>10000</v>
      </c>
      <c r="Q26" s="463">
        <v>6300</v>
      </c>
      <c r="R26" s="506"/>
      <c r="S26" s="506">
        <f t="shared" si="6"/>
        <v>12000</v>
      </c>
      <c r="T26" s="507">
        <v>12000</v>
      </c>
      <c r="U26" s="508">
        <v>5</v>
      </c>
      <c r="V26" s="509"/>
      <c r="X26" s="472"/>
    </row>
    <row r="27" spans="1:24" s="473" customFormat="1" ht="24" customHeight="1">
      <c r="A27" s="503" t="s">
        <v>470</v>
      </c>
      <c r="B27" s="503" t="s">
        <v>847</v>
      </c>
      <c r="C27" s="503" t="s">
        <v>827</v>
      </c>
      <c r="D27" s="503">
        <v>2</v>
      </c>
      <c r="E27" s="503">
        <v>24</v>
      </c>
      <c r="F27" s="504">
        <v>3962</v>
      </c>
      <c r="G27" s="463">
        <f t="shared" si="2"/>
        <v>356720</v>
      </c>
      <c r="H27" s="463">
        <f t="shared" si="3"/>
        <v>220600</v>
      </c>
      <c r="I27" s="463">
        <v>180600</v>
      </c>
      <c r="J27" s="463">
        <v>7</v>
      </c>
      <c r="K27" s="463">
        <f t="shared" si="9"/>
        <v>40000</v>
      </c>
      <c r="L27" s="463">
        <f t="shared" si="5"/>
        <v>136120</v>
      </c>
      <c r="M27" s="463">
        <v>10000</v>
      </c>
      <c r="N27" s="505">
        <v>1920</v>
      </c>
      <c r="O27" s="463">
        <v>20000</v>
      </c>
      <c r="P27" s="463">
        <v>10000</v>
      </c>
      <c r="Q27" s="463">
        <v>15000</v>
      </c>
      <c r="R27" s="506"/>
      <c r="S27" s="506">
        <f t="shared" si="6"/>
        <v>16800</v>
      </c>
      <c r="T27" s="507">
        <v>62400</v>
      </c>
      <c r="U27" s="508">
        <v>19</v>
      </c>
      <c r="V27" s="509"/>
      <c r="X27" s="472"/>
    </row>
    <row r="28" spans="1:24" s="473" customFormat="1" ht="24" customHeight="1">
      <c r="A28" s="503" t="s">
        <v>470</v>
      </c>
      <c r="B28" s="503" t="s">
        <v>848</v>
      </c>
      <c r="C28" s="503" t="s">
        <v>829</v>
      </c>
      <c r="D28" s="503">
        <v>1</v>
      </c>
      <c r="E28" s="503">
        <v>11</v>
      </c>
      <c r="F28" s="504">
        <v>1759</v>
      </c>
      <c r="G28" s="463">
        <f t="shared" si="2"/>
        <v>244800</v>
      </c>
      <c r="H28" s="463">
        <f t="shared" si="3"/>
        <v>162600</v>
      </c>
      <c r="I28" s="463">
        <v>132600</v>
      </c>
      <c r="J28" s="463">
        <v>5</v>
      </c>
      <c r="K28" s="463">
        <f t="shared" si="10"/>
        <v>30000</v>
      </c>
      <c r="L28" s="463">
        <f t="shared" si="5"/>
        <v>82200</v>
      </c>
      <c r="M28" s="463">
        <v>10000</v>
      </c>
      <c r="N28" s="505">
        <v>1920</v>
      </c>
      <c r="O28" s="463">
        <v>20000</v>
      </c>
      <c r="P28" s="463">
        <v>10000</v>
      </c>
      <c r="Q28" s="463">
        <v>2000</v>
      </c>
      <c r="R28" s="506"/>
      <c r="S28" s="506">
        <f t="shared" si="6"/>
        <v>12000</v>
      </c>
      <c r="T28" s="507">
        <v>26280</v>
      </c>
      <c r="U28" s="508">
        <v>7</v>
      </c>
      <c r="V28" s="509"/>
      <c r="X28" s="472"/>
    </row>
    <row r="29" spans="1:24" s="473" customFormat="1" ht="24" customHeight="1">
      <c r="A29" s="503" t="s">
        <v>470</v>
      </c>
      <c r="B29" s="503" t="s">
        <v>849</v>
      </c>
      <c r="C29" s="503" t="s">
        <v>827</v>
      </c>
      <c r="D29" s="503">
        <v>1</v>
      </c>
      <c r="E29" s="503">
        <v>14</v>
      </c>
      <c r="F29" s="504">
        <v>1945</v>
      </c>
      <c r="G29" s="463">
        <f t="shared" si="2"/>
        <v>267920</v>
      </c>
      <c r="H29" s="463">
        <f t="shared" si="3"/>
        <v>162600</v>
      </c>
      <c r="I29" s="463">
        <v>132600</v>
      </c>
      <c r="J29" s="463">
        <v>5</v>
      </c>
      <c r="K29" s="463">
        <f t="shared" si="10"/>
        <v>30000</v>
      </c>
      <c r="L29" s="463">
        <f t="shared" si="5"/>
        <v>105320</v>
      </c>
      <c r="M29" s="463">
        <v>10000</v>
      </c>
      <c r="N29" s="505">
        <v>1920</v>
      </c>
      <c r="O29" s="463">
        <v>20000</v>
      </c>
      <c r="P29" s="463">
        <v>10000</v>
      </c>
      <c r="Q29" s="463">
        <v>25000</v>
      </c>
      <c r="R29" s="506"/>
      <c r="S29" s="506">
        <f t="shared" si="6"/>
        <v>12000</v>
      </c>
      <c r="T29" s="507">
        <v>26400</v>
      </c>
      <c r="U29" s="508">
        <v>8</v>
      </c>
      <c r="V29" s="509"/>
      <c r="X29" s="472"/>
    </row>
    <row r="30" spans="1:24" s="473" customFormat="1" ht="24" customHeight="1">
      <c r="A30" s="503" t="s">
        <v>470</v>
      </c>
      <c r="B30" s="503" t="s">
        <v>850</v>
      </c>
      <c r="C30" s="503" t="s">
        <v>827</v>
      </c>
      <c r="D30" s="503">
        <v>1</v>
      </c>
      <c r="E30" s="503">
        <v>14</v>
      </c>
      <c r="F30" s="504">
        <v>3062</v>
      </c>
      <c r="G30" s="463">
        <f t="shared" si="2"/>
        <v>264980</v>
      </c>
      <c r="H30" s="463">
        <f t="shared" si="3"/>
        <v>172600</v>
      </c>
      <c r="I30" s="463">
        <v>132600</v>
      </c>
      <c r="J30" s="463">
        <v>5</v>
      </c>
      <c r="K30" s="463">
        <f t="shared" ref="K30:K34" si="11">IF(F30&gt;=500,IF(AND(F30&gt;=3000),40000,40000),40000)</f>
        <v>40000</v>
      </c>
      <c r="L30" s="463">
        <f t="shared" si="5"/>
        <v>92380</v>
      </c>
      <c r="M30" s="463">
        <v>10000</v>
      </c>
      <c r="N30" s="505">
        <v>1920</v>
      </c>
      <c r="O30" s="463">
        <v>20000</v>
      </c>
      <c r="P30" s="463">
        <v>10000</v>
      </c>
      <c r="Q30" s="463">
        <v>5100</v>
      </c>
      <c r="R30" s="506"/>
      <c r="S30" s="506">
        <f t="shared" si="6"/>
        <v>12000</v>
      </c>
      <c r="T30" s="507">
        <v>33360</v>
      </c>
      <c r="U30" s="508">
        <v>12</v>
      </c>
      <c r="V30" s="509"/>
      <c r="X30" s="472"/>
    </row>
    <row r="31" spans="1:24" s="473" customFormat="1" ht="24" customHeight="1">
      <c r="A31" s="503" t="s">
        <v>470</v>
      </c>
      <c r="B31" s="503" t="s">
        <v>851</v>
      </c>
      <c r="C31" s="503" t="s">
        <v>827</v>
      </c>
      <c r="D31" s="503">
        <v>1</v>
      </c>
      <c r="E31" s="503">
        <v>11</v>
      </c>
      <c r="F31" s="504">
        <v>1933</v>
      </c>
      <c r="G31" s="463">
        <f t="shared" si="2"/>
        <v>248600</v>
      </c>
      <c r="H31" s="463">
        <f t="shared" si="3"/>
        <v>162600</v>
      </c>
      <c r="I31" s="463">
        <v>132600</v>
      </c>
      <c r="J31" s="463">
        <v>5</v>
      </c>
      <c r="K31" s="463">
        <f t="shared" ref="K31:K36" si="12">IF(F31&gt;=500,IF(AND(F31&gt;=3000),30000,30000),30000)</f>
        <v>30000</v>
      </c>
      <c r="L31" s="463">
        <f t="shared" si="5"/>
        <v>86000</v>
      </c>
      <c r="M31" s="463">
        <v>10000</v>
      </c>
      <c r="N31" s="505">
        <v>1920</v>
      </c>
      <c r="O31" s="463">
        <v>20000</v>
      </c>
      <c r="P31" s="463">
        <v>10000</v>
      </c>
      <c r="Q31" s="463">
        <v>1000</v>
      </c>
      <c r="R31" s="506"/>
      <c r="S31" s="506">
        <f t="shared" si="6"/>
        <v>12000</v>
      </c>
      <c r="T31" s="507">
        <v>31080</v>
      </c>
      <c r="U31" s="508">
        <v>8</v>
      </c>
      <c r="V31" s="509"/>
      <c r="X31" s="472"/>
    </row>
    <row r="32" spans="1:24" s="473" customFormat="1" ht="24" customHeight="1">
      <c r="A32" s="503" t="s">
        <v>470</v>
      </c>
      <c r="B32" s="503" t="s">
        <v>852</v>
      </c>
      <c r="C32" s="503" t="s">
        <v>829</v>
      </c>
      <c r="D32" s="503">
        <v>2</v>
      </c>
      <c r="E32" s="503">
        <v>15</v>
      </c>
      <c r="F32" s="504">
        <v>2466</v>
      </c>
      <c r="G32" s="463">
        <f t="shared" si="2"/>
        <v>273120</v>
      </c>
      <c r="H32" s="463">
        <f t="shared" si="3"/>
        <v>162600</v>
      </c>
      <c r="I32" s="463">
        <v>132600</v>
      </c>
      <c r="J32" s="463">
        <v>5</v>
      </c>
      <c r="K32" s="463">
        <f t="shared" si="12"/>
        <v>30000</v>
      </c>
      <c r="L32" s="463">
        <f t="shared" si="5"/>
        <v>110520</v>
      </c>
      <c r="M32" s="463">
        <v>10000</v>
      </c>
      <c r="N32" s="505">
        <v>1920</v>
      </c>
      <c r="O32" s="463">
        <v>20000</v>
      </c>
      <c r="P32" s="463">
        <v>10000</v>
      </c>
      <c r="Q32" s="463">
        <v>8600</v>
      </c>
      <c r="R32" s="506"/>
      <c r="S32" s="506">
        <f t="shared" si="6"/>
        <v>12000</v>
      </c>
      <c r="T32" s="507">
        <v>48000</v>
      </c>
      <c r="U32" s="508">
        <v>15</v>
      </c>
      <c r="V32" s="509"/>
      <c r="X32" s="472"/>
    </row>
    <row r="33" spans="1:24" s="473" customFormat="1" ht="24" customHeight="1">
      <c r="A33" s="503" t="s">
        <v>470</v>
      </c>
      <c r="B33" s="503" t="s">
        <v>853</v>
      </c>
      <c r="C33" s="503" t="s">
        <v>829</v>
      </c>
      <c r="D33" s="503">
        <v>3</v>
      </c>
      <c r="E33" s="503">
        <v>26</v>
      </c>
      <c r="F33" s="504">
        <v>4956</v>
      </c>
      <c r="G33" s="463">
        <f t="shared" si="2"/>
        <v>357200</v>
      </c>
      <c r="H33" s="463">
        <f t="shared" si="3"/>
        <v>220600</v>
      </c>
      <c r="I33" s="463">
        <v>180600</v>
      </c>
      <c r="J33" s="463">
        <v>7</v>
      </c>
      <c r="K33" s="463">
        <f t="shared" si="11"/>
        <v>40000</v>
      </c>
      <c r="L33" s="463">
        <f t="shared" si="5"/>
        <v>136600</v>
      </c>
      <c r="M33" s="463">
        <v>10000</v>
      </c>
      <c r="N33" s="505">
        <v>1920</v>
      </c>
      <c r="O33" s="463">
        <v>20000</v>
      </c>
      <c r="P33" s="463">
        <v>10000</v>
      </c>
      <c r="Q33" s="463">
        <v>18000</v>
      </c>
      <c r="R33" s="506"/>
      <c r="S33" s="506">
        <f t="shared" si="6"/>
        <v>16800</v>
      </c>
      <c r="T33" s="507">
        <v>59880</v>
      </c>
      <c r="U33" s="508">
        <v>19</v>
      </c>
      <c r="V33" s="509"/>
      <c r="X33" s="472"/>
    </row>
    <row r="34" spans="1:24" s="473" customFormat="1" ht="24" customHeight="1">
      <c r="A34" s="503" t="s">
        <v>470</v>
      </c>
      <c r="B34" s="503" t="s">
        <v>854</v>
      </c>
      <c r="C34" s="503" t="s">
        <v>829</v>
      </c>
      <c r="D34" s="503">
        <v>3</v>
      </c>
      <c r="E34" s="503">
        <v>24</v>
      </c>
      <c r="F34" s="504">
        <v>3026</v>
      </c>
      <c r="G34" s="463">
        <f t="shared" si="2"/>
        <v>349080</v>
      </c>
      <c r="H34" s="463">
        <f t="shared" si="3"/>
        <v>220600</v>
      </c>
      <c r="I34" s="463">
        <v>180600</v>
      </c>
      <c r="J34" s="463">
        <v>7</v>
      </c>
      <c r="K34" s="463">
        <f t="shared" si="11"/>
        <v>40000</v>
      </c>
      <c r="L34" s="463">
        <f t="shared" si="5"/>
        <v>128480</v>
      </c>
      <c r="M34" s="463">
        <v>10000</v>
      </c>
      <c r="N34" s="505">
        <v>1920</v>
      </c>
      <c r="O34" s="463">
        <v>20000</v>
      </c>
      <c r="P34" s="463">
        <v>10000</v>
      </c>
      <c r="Q34" s="463">
        <v>21500</v>
      </c>
      <c r="R34" s="506">
        <v>5300</v>
      </c>
      <c r="S34" s="506">
        <f t="shared" si="6"/>
        <v>16800</v>
      </c>
      <c r="T34" s="507">
        <v>42960</v>
      </c>
      <c r="U34" s="508">
        <v>13</v>
      </c>
      <c r="V34" s="509"/>
      <c r="X34" s="472"/>
    </row>
    <row r="35" spans="1:24" s="473" customFormat="1" ht="24" customHeight="1">
      <c r="A35" s="503" t="s">
        <v>470</v>
      </c>
      <c r="B35" s="503" t="s">
        <v>855</v>
      </c>
      <c r="C35" s="503" t="s">
        <v>827</v>
      </c>
      <c r="D35" s="503">
        <v>1</v>
      </c>
      <c r="E35" s="503">
        <v>9</v>
      </c>
      <c r="F35" s="504">
        <v>1546</v>
      </c>
      <c r="G35" s="463">
        <f t="shared" si="2"/>
        <v>247720</v>
      </c>
      <c r="H35" s="463">
        <f t="shared" si="3"/>
        <v>162600</v>
      </c>
      <c r="I35" s="463">
        <v>132600</v>
      </c>
      <c r="J35" s="463">
        <v>5</v>
      </c>
      <c r="K35" s="463">
        <f t="shared" si="12"/>
        <v>30000</v>
      </c>
      <c r="L35" s="463">
        <f t="shared" si="5"/>
        <v>85120</v>
      </c>
      <c r="M35" s="463">
        <v>10000</v>
      </c>
      <c r="N35" s="505">
        <v>1920</v>
      </c>
      <c r="O35" s="463">
        <v>20000</v>
      </c>
      <c r="P35" s="463">
        <v>10000</v>
      </c>
      <c r="Q35" s="463">
        <v>0</v>
      </c>
      <c r="R35" s="506"/>
      <c r="S35" s="506">
        <f t="shared" si="6"/>
        <v>12000</v>
      </c>
      <c r="T35" s="507">
        <v>31200</v>
      </c>
      <c r="U35" s="508">
        <v>10</v>
      </c>
      <c r="V35" s="509"/>
      <c r="X35" s="472"/>
    </row>
    <row r="36" spans="1:24" s="473" customFormat="1" ht="24" customHeight="1">
      <c r="A36" s="503" t="s">
        <v>470</v>
      </c>
      <c r="B36" s="503" t="s">
        <v>856</v>
      </c>
      <c r="C36" s="503" t="s">
        <v>827</v>
      </c>
      <c r="D36" s="503">
        <v>1</v>
      </c>
      <c r="E36" s="503">
        <v>15</v>
      </c>
      <c r="F36" s="504">
        <v>2260</v>
      </c>
      <c r="G36" s="463">
        <f t="shared" si="2"/>
        <v>244920</v>
      </c>
      <c r="H36" s="463">
        <f t="shared" si="3"/>
        <v>162600</v>
      </c>
      <c r="I36" s="463">
        <v>132600</v>
      </c>
      <c r="J36" s="463">
        <v>5</v>
      </c>
      <c r="K36" s="463">
        <f t="shared" si="12"/>
        <v>30000</v>
      </c>
      <c r="L36" s="463">
        <f t="shared" si="5"/>
        <v>82320</v>
      </c>
      <c r="M36" s="463">
        <v>10000</v>
      </c>
      <c r="N36" s="505">
        <v>1920</v>
      </c>
      <c r="O36" s="463">
        <v>20000</v>
      </c>
      <c r="P36" s="463">
        <v>10000</v>
      </c>
      <c r="Q36" s="463">
        <v>6800</v>
      </c>
      <c r="R36" s="506"/>
      <c r="S36" s="506">
        <f t="shared" si="6"/>
        <v>12000</v>
      </c>
      <c r="T36" s="507">
        <v>21600</v>
      </c>
      <c r="U36" s="508">
        <v>8</v>
      </c>
      <c r="V36" s="509"/>
      <c r="X36" s="472"/>
    </row>
    <row r="37" spans="1:24" s="473" customFormat="1" ht="24" customHeight="1">
      <c r="A37" s="503" t="s">
        <v>470</v>
      </c>
      <c r="B37" s="503" t="s">
        <v>857</v>
      </c>
      <c r="C37" s="503" t="s">
        <v>827</v>
      </c>
      <c r="D37" s="503">
        <v>2</v>
      </c>
      <c r="E37" s="503">
        <v>16</v>
      </c>
      <c r="F37" s="504">
        <v>3732</v>
      </c>
      <c r="G37" s="463">
        <f t="shared" si="2"/>
        <v>355380</v>
      </c>
      <c r="H37" s="463">
        <f t="shared" si="3"/>
        <v>220600</v>
      </c>
      <c r="I37" s="463">
        <v>180600</v>
      </c>
      <c r="J37" s="463">
        <v>7</v>
      </c>
      <c r="K37" s="463">
        <f t="shared" ref="K37:K41" si="13">IF(F37&gt;=500,IF(AND(F37&gt;=3000),40000,40000),40000)</f>
        <v>40000</v>
      </c>
      <c r="L37" s="463">
        <f t="shared" si="5"/>
        <v>134780</v>
      </c>
      <c r="M37" s="463">
        <v>10000</v>
      </c>
      <c r="N37" s="505">
        <v>1920</v>
      </c>
      <c r="O37" s="463">
        <v>20000</v>
      </c>
      <c r="P37" s="463">
        <v>10000</v>
      </c>
      <c r="Q37" s="463">
        <v>8500</v>
      </c>
      <c r="R37" s="506"/>
      <c r="S37" s="506">
        <f t="shared" si="6"/>
        <v>16800</v>
      </c>
      <c r="T37" s="507">
        <v>67560</v>
      </c>
      <c r="U37" s="508">
        <v>22</v>
      </c>
      <c r="V37" s="509"/>
      <c r="X37" s="472"/>
    </row>
    <row r="38" spans="1:24" s="473" customFormat="1" ht="24" customHeight="1">
      <c r="A38" s="503" t="s">
        <v>470</v>
      </c>
      <c r="B38" s="503" t="s">
        <v>858</v>
      </c>
      <c r="C38" s="503" t="s">
        <v>827</v>
      </c>
      <c r="D38" s="503">
        <v>2</v>
      </c>
      <c r="E38" s="503">
        <v>20</v>
      </c>
      <c r="F38" s="504">
        <v>3078</v>
      </c>
      <c r="G38" s="463">
        <f t="shared" si="2"/>
        <v>339400</v>
      </c>
      <c r="H38" s="463">
        <f t="shared" si="3"/>
        <v>220600</v>
      </c>
      <c r="I38" s="463">
        <v>180600</v>
      </c>
      <c r="J38" s="463">
        <v>7</v>
      </c>
      <c r="K38" s="463">
        <f t="shared" si="13"/>
        <v>40000</v>
      </c>
      <c r="L38" s="463">
        <f t="shared" si="5"/>
        <v>118800</v>
      </c>
      <c r="M38" s="463">
        <v>10000</v>
      </c>
      <c r="N38" s="505">
        <v>1920</v>
      </c>
      <c r="O38" s="463">
        <v>20000</v>
      </c>
      <c r="P38" s="463">
        <v>10000</v>
      </c>
      <c r="Q38" s="463">
        <v>13400</v>
      </c>
      <c r="R38" s="506"/>
      <c r="S38" s="506">
        <f t="shared" si="6"/>
        <v>16800</v>
      </c>
      <c r="T38" s="507">
        <v>46680</v>
      </c>
      <c r="U38" s="508">
        <v>15</v>
      </c>
      <c r="V38" s="509"/>
      <c r="X38" s="472"/>
    </row>
    <row r="39" spans="1:24" s="473" customFormat="1" ht="24" customHeight="1">
      <c r="A39" s="503" t="s">
        <v>470</v>
      </c>
      <c r="B39" s="503" t="s">
        <v>859</v>
      </c>
      <c r="C39" s="503" t="s">
        <v>829</v>
      </c>
      <c r="D39" s="503">
        <v>1</v>
      </c>
      <c r="E39" s="503">
        <v>10</v>
      </c>
      <c r="F39" s="511">
        <v>1858</v>
      </c>
      <c r="G39" s="463">
        <f t="shared" si="2"/>
        <v>251250</v>
      </c>
      <c r="H39" s="463">
        <f t="shared" si="3"/>
        <v>162600</v>
      </c>
      <c r="I39" s="463">
        <v>132600</v>
      </c>
      <c r="J39" s="463">
        <v>5</v>
      </c>
      <c r="K39" s="463">
        <f t="shared" ref="K39:K50" si="14">IF(F39&gt;=500,IF(AND(F39&gt;=3000),30000,30000),30000)</f>
        <v>30000</v>
      </c>
      <c r="L39" s="463">
        <f t="shared" si="5"/>
        <v>88650</v>
      </c>
      <c r="M39" s="463">
        <v>10000</v>
      </c>
      <c r="N39" s="505">
        <v>1920</v>
      </c>
      <c r="O39" s="463">
        <v>20000</v>
      </c>
      <c r="P39" s="463">
        <v>10000</v>
      </c>
      <c r="Q39" s="463">
        <v>3000</v>
      </c>
      <c r="R39" s="506">
        <v>4150</v>
      </c>
      <c r="S39" s="506">
        <f t="shared" si="6"/>
        <v>12000</v>
      </c>
      <c r="T39" s="507">
        <v>27580</v>
      </c>
      <c r="U39" s="508">
        <v>10</v>
      </c>
      <c r="V39" s="509"/>
      <c r="X39" s="472"/>
    </row>
    <row r="40" spans="1:24" s="474" customFormat="1" ht="24" customHeight="1">
      <c r="A40" s="443" t="s">
        <v>860</v>
      </c>
      <c r="B40" s="502"/>
      <c r="C40" s="502"/>
      <c r="D40" s="502">
        <f t="shared" ref="D40:U40" si="15">SUM(D41:D50)</f>
        <v>15</v>
      </c>
      <c r="E40" s="502">
        <f t="shared" si="15"/>
        <v>155</v>
      </c>
      <c r="F40" s="502">
        <f t="shared" si="15"/>
        <v>18842</v>
      </c>
      <c r="G40" s="502">
        <f t="shared" si="15"/>
        <v>2650970</v>
      </c>
      <c r="H40" s="502">
        <f t="shared" si="15"/>
        <v>1636000</v>
      </c>
      <c r="I40" s="502">
        <f t="shared" si="15"/>
        <v>1326000</v>
      </c>
      <c r="J40" s="502">
        <f t="shared" si="15"/>
        <v>50</v>
      </c>
      <c r="K40" s="502">
        <f t="shared" si="15"/>
        <v>310000</v>
      </c>
      <c r="L40" s="502">
        <f t="shared" si="15"/>
        <v>1014970</v>
      </c>
      <c r="M40" s="502">
        <f t="shared" si="15"/>
        <v>100000</v>
      </c>
      <c r="N40" s="502">
        <f t="shared" si="15"/>
        <v>19200</v>
      </c>
      <c r="O40" s="502">
        <f t="shared" si="15"/>
        <v>200000</v>
      </c>
      <c r="P40" s="502">
        <f t="shared" si="15"/>
        <v>100000</v>
      </c>
      <c r="Q40" s="502">
        <f t="shared" si="15"/>
        <v>156800</v>
      </c>
      <c r="R40" s="512">
        <f t="shared" si="15"/>
        <v>17650</v>
      </c>
      <c r="S40" s="512">
        <f t="shared" si="15"/>
        <v>120000</v>
      </c>
      <c r="T40" s="512">
        <f t="shared" si="15"/>
        <v>301320</v>
      </c>
      <c r="U40" s="512">
        <f t="shared" si="15"/>
        <v>95</v>
      </c>
      <c r="V40" s="513"/>
      <c r="X40" s="472"/>
    </row>
    <row r="41" spans="1:24" s="473" customFormat="1" ht="24" customHeight="1">
      <c r="A41" s="454" t="s">
        <v>469</v>
      </c>
      <c r="B41" s="503" t="s">
        <v>861</v>
      </c>
      <c r="C41" s="503" t="s">
        <v>829</v>
      </c>
      <c r="D41" s="503">
        <v>3</v>
      </c>
      <c r="E41" s="503">
        <v>28</v>
      </c>
      <c r="F41" s="504">
        <v>4022</v>
      </c>
      <c r="G41" s="463">
        <f t="shared" ref="G41:G50" si="16">H41+L41</f>
        <v>368820</v>
      </c>
      <c r="H41" s="463">
        <f t="shared" ref="H41:H50" si="17">I41+K41</f>
        <v>220600</v>
      </c>
      <c r="I41" s="463">
        <v>180600</v>
      </c>
      <c r="J41" s="463">
        <v>7</v>
      </c>
      <c r="K41" s="463">
        <f t="shared" si="13"/>
        <v>40000</v>
      </c>
      <c r="L41" s="463">
        <f t="shared" ref="L41:L50" si="18">SUM(M41:T41)</f>
        <v>148220</v>
      </c>
      <c r="M41" s="463">
        <v>10000</v>
      </c>
      <c r="N41" s="505">
        <v>1920</v>
      </c>
      <c r="O41" s="463">
        <v>20000</v>
      </c>
      <c r="P41" s="463">
        <v>10000</v>
      </c>
      <c r="Q41" s="463">
        <v>25300</v>
      </c>
      <c r="R41" s="506">
        <v>13000</v>
      </c>
      <c r="S41" s="506">
        <f t="shared" ref="S41:S50" si="19">J41*2400</f>
        <v>16800</v>
      </c>
      <c r="T41" s="507">
        <v>51200</v>
      </c>
      <c r="U41" s="508">
        <v>16</v>
      </c>
      <c r="V41" s="509"/>
      <c r="X41" s="472"/>
    </row>
    <row r="42" spans="1:24" s="473" customFormat="1" ht="24" customHeight="1">
      <c r="A42" s="454" t="s">
        <v>469</v>
      </c>
      <c r="B42" s="503" t="s">
        <v>862</v>
      </c>
      <c r="C42" s="503" t="s">
        <v>827</v>
      </c>
      <c r="D42" s="503">
        <v>1</v>
      </c>
      <c r="E42" s="503">
        <v>15</v>
      </c>
      <c r="F42" s="504">
        <v>2051</v>
      </c>
      <c r="G42" s="463">
        <f t="shared" si="16"/>
        <v>281490</v>
      </c>
      <c r="H42" s="463">
        <f t="shared" si="17"/>
        <v>162600</v>
      </c>
      <c r="I42" s="463">
        <v>132600</v>
      </c>
      <c r="J42" s="463">
        <v>5</v>
      </c>
      <c r="K42" s="463">
        <f t="shared" si="14"/>
        <v>30000</v>
      </c>
      <c r="L42" s="463">
        <f t="shared" si="18"/>
        <v>118890</v>
      </c>
      <c r="M42" s="463">
        <v>10000</v>
      </c>
      <c r="N42" s="505">
        <v>1920</v>
      </c>
      <c r="O42" s="463">
        <v>20000</v>
      </c>
      <c r="P42" s="463">
        <v>10000</v>
      </c>
      <c r="Q42" s="463">
        <v>29600</v>
      </c>
      <c r="R42" s="506">
        <v>4650</v>
      </c>
      <c r="S42" s="506">
        <f t="shared" si="19"/>
        <v>12000</v>
      </c>
      <c r="T42" s="507">
        <v>30720</v>
      </c>
      <c r="U42" s="508">
        <v>9</v>
      </c>
      <c r="V42" s="509"/>
      <c r="X42" s="472"/>
    </row>
    <row r="43" spans="1:24" s="473" customFormat="1" ht="24" customHeight="1">
      <c r="A43" s="454" t="s">
        <v>469</v>
      </c>
      <c r="B43" s="503" t="s">
        <v>863</v>
      </c>
      <c r="C43" s="503" t="s">
        <v>829</v>
      </c>
      <c r="D43" s="503">
        <v>2</v>
      </c>
      <c r="E43" s="503">
        <v>16</v>
      </c>
      <c r="F43" s="504">
        <v>2394</v>
      </c>
      <c r="G43" s="463">
        <f t="shared" si="16"/>
        <v>279180</v>
      </c>
      <c r="H43" s="463">
        <f t="shared" si="17"/>
        <v>162600</v>
      </c>
      <c r="I43" s="463">
        <v>132600</v>
      </c>
      <c r="J43" s="463">
        <v>5</v>
      </c>
      <c r="K43" s="463">
        <f t="shared" si="14"/>
        <v>30000</v>
      </c>
      <c r="L43" s="463">
        <f t="shared" si="18"/>
        <v>116580</v>
      </c>
      <c r="M43" s="463">
        <v>10000</v>
      </c>
      <c r="N43" s="505">
        <v>1920</v>
      </c>
      <c r="O43" s="463">
        <v>20000</v>
      </c>
      <c r="P43" s="463">
        <v>10000</v>
      </c>
      <c r="Q43" s="463">
        <v>12500</v>
      </c>
      <c r="R43" s="506"/>
      <c r="S43" s="506">
        <f t="shared" si="19"/>
        <v>12000</v>
      </c>
      <c r="T43" s="507">
        <v>50160</v>
      </c>
      <c r="U43" s="508">
        <v>12</v>
      </c>
      <c r="V43" s="509"/>
      <c r="X43" s="472"/>
    </row>
    <row r="44" spans="1:24" s="473" customFormat="1" ht="24" customHeight="1">
      <c r="A44" s="454" t="s">
        <v>469</v>
      </c>
      <c r="B44" s="503" t="s">
        <v>864</v>
      </c>
      <c r="C44" s="503" t="s">
        <v>827</v>
      </c>
      <c r="D44" s="503">
        <v>1</v>
      </c>
      <c r="E44" s="503">
        <v>11</v>
      </c>
      <c r="F44" s="504">
        <v>1136</v>
      </c>
      <c r="G44" s="463">
        <f t="shared" si="16"/>
        <v>251220</v>
      </c>
      <c r="H44" s="463">
        <f t="shared" si="17"/>
        <v>162600</v>
      </c>
      <c r="I44" s="463">
        <v>132600</v>
      </c>
      <c r="J44" s="463">
        <v>5</v>
      </c>
      <c r="K44" s="463">
        <f t="shared" si="14"/>
        <v>30000</v>
      </c>
      <c r="L44" s="463">
        <f t="shared" si="18"/>
        <v>88620</v>
      </c>
      <c r="M44" s="463">
        <v>10000</v>
      </c>
      <c r="N44" s="505">
        <v>1920</v>
      </c>
      <c r="O44" s="463">
        <v>20000</v>
      </c>
      <c r="P44" s="463">
        <v>10000</v>
      </c>
      <c r="Q44" s="463">
        <v>5900</v>
      </c>
      <c r="R44" s="506"/>
      <c r="S44" s="506">
        <f t="shared" si="19"/>
        <v>12000</v>
      </c>
      <c r="T44" s="507">
        <v>28800</v>
      </c>
      <c r="U44" s="508">
        <v>10</v>
      </c>
      <c r="V44" s="509"/>
      <c r="X44" s="472"/>
    </row>
    <row r="45" spans="1:24" s="473" customFormat="1" ht="24" customHeight="1">
      <c r="A45" s="454" t="s">
        <v>469</v>
      </c>
      <c r="B45" s="503" t="s">
        <v>865</v>
      </c>
      <c r="C45" s="503" t="s">
        <v>827</v>
      </c>
      <c r="D45" s="503">
        <v>1</v>
      </c>
      <c r="E45" s="503">
        <v>13</v>
      </c>
      <c r="F45" s="504">
        <v>1358</v>
      </c>
      <c r="G45" s="463">
        <f t="shared" si="16"/>
        <v>241400</v>
      </c>
      <c r="H45" s="463">
        <f t="shared" si="17"/>
        <v>162600</v>
      </c>
      <c r="I45" s="463">
        <v>132600</v>
      </c>
      <c r="J45" s="463">
        <v>5</v>
      </c>
      <c r="K45" s="463">
        <f t="shared" si="14"/>
        <v>30000</v>
      </c>
      <c r="L45" s="463">
        <f t="shared" si="18"/>
        <v>78800</v>
      </c>
      <c r="M45" s="463">
        <v>10000</v>
      </c>
      <c r="N45" s="505">
        <v>1920</v>
      </c>
      <c r="O45" s="463">
        <v>20000</v>
      </c>
      <c r="P45" s="463">
        <v>10000</v>
      </c>
      <c r="Q45" s="463">
        <v>8000</v>
      </c>
      <c r="R45" s="506"/>
      <c r="S45" s="506">
        <f t="shared" si="19"/>
        <v>12000</v>
      </c>
      <c r="T45" s="507">
        <v>16880</v>
      </c>
      <c r="U45" s="508">
        <v>7</v>
      </c>
      <c r="V45" s="509"/>
      <c r="X45" s="472"/>
    </row>
    <row r="46" spans="1:24" s="473" customFormat="1" ht="24" customHeight="1">
      <c r="A46" s="454" t="s">
        <v>469</v>
      </c>
      <c r="B46" s="503" t="s">
        <v>866</v>
      </c>
      <c r="C46" s="503" t="s">
        <v>829</v>
      </c>
      <c r="D46" s="503">
        <v>1</v>
      </c>
      <c r="E46" s="503">
        <v>17</v>
      </c>
      <c r="F46" s="504">
        <v>1369</v>
      </c>
      <c r="G46" s="463">
        <f t="shared" si="16"/>
        <v>245620</v>
      </c>
      <c r="H46" s="463">
        <f t="shared" si="17"/>
        <v>162600</v>
      </c>
      <c r="I46" s="463">
        <v>132600</v>
      </c>
      <c r="J46" s="463">
        <v>5</v>
      </c>
      <c r="K46" s="463">
        <f t="shared" si="14"/>
        <v>30000</v>
      </c>
      <c r="L46" s="463">
        <f t="shared" si="18"/>
        <v>83020</v>
      </c>
      <c r="M46" s="463">
        <v>10000</v>
      </c>
      <c r="N46" s="505">
        <v>1920</v>
      </c>
      <c r="O46" s="463">
        <v>20000</v>
      </c>
      <c r="P46" s="463">
        <v>10000</v>
      </c>
      <c r="Q46" s="463">
        <v>11700</v>
      </c>
      <c r="R46" s="506"/>
      <c r="S46" s="506">
        <f t="shared" si="19"/>
        <v>12000</v>
      </c>
      <c r="T46" s="507">
        <v>17400</v>
      </c>
      <c r="U46" s="508">
        <v>7</v>
      </c>
      <c r="V46" s="509"/>
      <c r="X46" s="472"/>
    </row>
    <row r="47" spans="1:24" s="473" customFormat="1" ht="24" customHeight="1">
      <c r="A47" s="454" t="s">
        <v>469</v>
      </c>
      <c r="B47" s="503" t="s">
        <v>867</v>
      </c>
      <c r="C47" s="503" t="s">
        <v>829</v>
      </c>
      <c r="D47" s="503">
        <v>1</v>
      </c>
      <c r="E47" s="503">
        <v>13</v>
      </c>
      <c r="F47" s="504">
        <v>1361</v>
      </c>
      <c r="G47" s="463">
        <f t="shared" si="16"/>
        <v>262700</v>
      </c>
      <c r="H47" s="463">
        <f t="shared" si="17"/>
        <v>162600</v>
      </c>
      <c r="I47" s="463">
        <v>132600</v>
      </c>
      <c r="J47" s="463">
        <v>5</v>
      </c>
      <c r="K47" s="463">
        <f t="shared" si="14"/>
        <v>30000</v>
      </c>
      <c r="L47" s="463">
        <f t="shared" si="18"/>
        <v>100100</v>
      </c>
      <c r="M47" s="463">
        <v>10000</v>
      </c>
      <c r="N47" s="505">
        <v>1920</v>
      </c>
      <c r="O47" s="463">
        <v>20000</v>
      </c>
      <c r="P47" s="463">
        <v>10000</v>
      </c>
      <c r="Q47" s="463">
        <v>29500</v>
      </c>
      <c r="R47" s="506"/>
      <c r="S47" s="506">
        <f t="shared" si="19"/>
        <v>12000</v>
      </c>
      <c r="T47" s="507">
        <v>16680</v>
      </c>
      <c r="U47" s="508">
        <v>5</v>
      </c>
      <c r="V47" s="509"/>
      <c r="X47" s="472"/>
    </row>
    <row r="48" spans="1:24" s="473" customFormat="1" ht="24" customHeight="1">
      <c r="A48" s="454" t="s">
        <v>469</v>
      </c>
      <c r="B48" s="503" t="s">
        <v>868</v>
      </c>
      <c r="C48" s="503" t="s">
        <v>827</v>
      </c>
      <c r="D48" s="503">
        <v>2</v>
      </c>
      <c r="E48" s="503">
        <v>15</v>
      </c>
      <c r="F48" s="504">
        <v>1652</v>
      </c>
      <c r="G48" s="463">
        <f t="shared" si="16"/>
        <v>251720</v>
      </c>
      <c r="H48" s="463">
        <f t="shared" si="17"/>
        <v>162600</v>
      </c>
      <c r="I48" s="463">
        <v>132600</v>
      </c>
      <c r="J48" s="463">
        <v>5</v>
      </c>
      <c r="K48" s="463">
        <f t="shared" si="14"/>
        <v>30000</v>
      </c>
      <c r="L48" s="463">
        <f t="shared" si="18"/>
        <v>89120</v>
      </c>
      <c r="M48" s="463">
        <v>10000</v>
      </c>
      <c r="N48" s="505">
        <v>1920</v>
      </c>
      <c r="O48" s="463">
        <v>20000</v>
      </c>
      <c r="P48" s="463">
        <v>10000</v>
      </c>
      <c r="Q48" s="463">
        <v>10400</v>
      </c>
      <c r="R48" s="506"/>
      <c r="S48" s="506">
        <f t="shared" si="19"/>
        <v>12000</v>
      </c>
      <c r="T48" s="507">
        <v>24800</v>
      </c>
      <c r="U48" s="508">
        <v>9</v>
      </c>
      <c r="V48" s="509"/>
      <c r="X48" s="472"/>
    </row>
    <row r="49" spans="1:24" s="473" customFormat="1" ht="24" customHeight="1">
      <c r="A49" s="454" t="s">
        <v>469</v>
      </c>
      <c r="B49" s="503" t="s">
        <v>869</v>
      </c>
      <c r="C49" s="503" t="s">
        <v>829</v>
      </c>
      <c r="D49" s="503">
        <v>2</v>
      </c>
      <c r="E49" s="503">
        <v>19</v>
      </c>
      <c r="F49" s="504">
        <v>2693</v>
      </c>
      <c r="G49" s="463">
        <f t="shared" si="16"/>
        <v>285800</v>
      </c>
      <c r="H49" s="463">
        <f t="shared" si="17"/>
        <v>162600</v>
      </c>
      <c r="I49" s="463">
        <v>132600</v>
      </c>
      <c r="J49" s="463">
        <v>5</v>
      </c>
      <c r="K49" s="463">
        <f t="shared" si="14"/>
        <v>30000</v>
      </c>
      <c r="L49" s="463">
        <f t="shared" si="18"/>
        <v>123200</v>
      </c>
      <c r="M49" s="463">
        <v>10000</v>
      </c>
      <c r="N49" s="505">
        <v>1920</v>
      </c>
      <c r="O49" s="463">
        <v>20000</v>
      </c>
      <c r="P49" s="463">
        <v>10000</v>
      </c>
      <c r="Q49" s="463">
        <v>21400</v>
      </c>
      <c r="R49" s="506"/>
      <c r="S49" s="506">
        <f t="shared" si="19"/>
        <v>12000</v>
      </c>
      <c r="T49" s="507">
        <v>47880</v>
      </c>
      <c r="U49" s="508">
        <v>15</v>
      </c>
      <c r="V49" s="509"/>
      <c r="X49" s="472"/>
    </row>
    <row r="50" spans="1:24" s="475" customFormat="1" ht="24" customHeight="1">
      <c r="A50" s="454" t="s">
        <v>469</v>
      </c>
      <c r="B50" s="503" t="s">
        <v>870</v>
      </c>
      <c r="C50" s="503" t="s">
        <v>827</v>
      </c>
      <c r="D50" s="503">
        <v>1</v>
      </c>
      <c r="E50" s="503">
        <v>8</v>
      </c>
      <c r="F50" s="504">
        <v>806</v>
      </c>
      <c r="G50" s="463">
        <f t="shared" si="16"/>
        <v>183020</v>
      </c>
      <c r="H50" s="463">
        <f t="shared" si="17"/>
        <v>114600</v>
      </c>
      <c r="I50" s="463">
        <v>84600</v>
      </c>
      <c r="J50" s="463">
        <v>3</v>
      </c>
      <c r="K50" s="463">
        <f t="shared" si="14"/>
        <v>30000</v>
      </c>
      <c r="L50" s="463">
        <f t="shared" si="18"/>
        <v>68420</v>
      </c>
      <c r="M50" s="463">
        <v>10000</v>
      </c>
      <c r="N50" s="505">
        <v>1920</v>
      </c>
      <c r="O50" s="463">
        <v>20000</v>
      </c>
      <c r="P50" s="463">
        <v>10000</v>
      </c>
      <c r="Q50" s="463">
        <v>2500</v>
      </c>
      <c r="R50" s="506"/>
      <c r="S50" s="506">
        <f t="shared" si="19"/>
        <v>7200</v>
      </c>
      <c r="T50" s="507">
        <v>16800</v>
      </c>
      <c r="U50" s="508">
        <v>5</v>
      </c>
      <c r="V50" s="509"/>
      <c r="X50" s="472"/>
    </row>
    <row r="51" spans="1:24" s="474" customFormat="1" ht="24" customHeight="1">
      <c r="A51" s="443" t="s">
        <v>871</v>
      </c>
      <c r="B51" s="502"/>
      <c r="C51" s="502"/>
      <c r="D51" s="502">
        <f t="shared" ref="D51:U51" si="20">SUM(D52:D69)</f>
        <v>31</v>
      </c>
      <c r="E51" s="502">
        <f t="shared" si="20"/>
        <v>301</v>
      </c>
      <c r="F51" s="502">
        <f t="shared" si="20"/>
        <v>45596</v>
      </c>
      <c r="G51" s="502">
        <f t="shared" si="20"/>
        <v>5342870</v>
      </c>
      <c r="H51" s="502">
        <f t="shared" si="20"/>
        <v>3360800</v>
      </c>
      <c r="I51" s="502">
        <f t="shared" si="20"/>
        <v>2770800</v>
      </c>
      <c r="J51" s="502">
        <f t="shared" si="20"/>
        <v>106</v>
      </c>
      <c r="K51" s="502">
        <f t="shared" si="20"/>
        <v>590000</v>
      </c>
      <c r="L51" s="502">
        <f t="shared" si="20"/>
        <v>1982070</v>
      </c>
      <c r="M51" s="502">
        <f t="shared" si="20"/>
        <v>180000</v>
      </c>
      <c r="N51" s="502">
        <f t="shared" si="20"/>
        <v>34560</v>
      </c>
      <c r="O51" s="502">
        <f t="shared" si="20"/>
        <v>360000</v>
      </c>
      <c r="P51" s="502">
        <f t="shared" si="20"/>
        <v>180000</v>
      </c>
      <c r="Q51" s="502">
        <f t="shared" si="20"/>
        <v>228100</v>
      </c>
      <c r="R51" s="512">
        <f t="shared" si="20"/>
        <v>30850</v>
      </c>
      <c r="S51" s="512">
        <f t="shared" si="20"/>
        <v>254400</v>
      </c>
      <c r="T51" s="512">
        <f t="shared" si="20"/>
        <v>714160</v>
      </c>
      <c r="U51" s="512">
        <f t="shared" si="20"/>
        <v>220</v>
      </c>
      <c r="V51" s="513"/>
      <c r="X51" s="472"/>
    </row>
    <row r="52" spans="1:24" s="473" customFormat="1" ht="24" customHeight="1">
      <c r="A52" s="454" t="s">
        <v>872</v>
      </c>
      <c r="B52" s="503" t="s">
        <v>873</v>
      </c>
      <c r="C52" s="503" t="s">
        <v>829</v>
      </c>
      <c r="D52" s="503">
        <v>1</v>
      </c>
      <c r="E52" s="503">
        <v>8</v>
      </c>
      <c r="F52" s="504">
        <v>1046</v>
      </c>
      <c r="G52" s="463">
        <f t="shared" ref="G52:G69" si="21">H52+L52</f>
        <v>233620</v>
      </c>
      <c r="H52" s="463">
        <f t="shared" ref="H52:H69" si="22">I52+K52</f>
        <v>162600</v>
      </c>
      <c r="I52" s="463">
        <v>132600</v>
      </c>
      <c r="J52" s="463">
        <v>5</v>
      </c>
      <c r="K52" s="463">
        <f t="shared" ref="K52:K57" si="23">IF(F52&gt;=500,IF(AND(F52&gt;=3000),30000,30000),30000)</f>
        <v>30000</v>
      </c>
      <c r="L52" s="463">
        <f t="shared" ref="L52:L69" si="24">SUM(M52:T52)</f>
        <v>71020</v>
      </c>
      <c r="M52" s="463">
        <v>10000</v>
      </c>
      <c r="N52" s="505">
        <v>1920</v>
      </c>
      <c r="O52" s="463">
        <v>20000</v>
      </c>
      <c r="P52" s="463">
        <v>10000</v>
      </c>
      <c r="Q52" s="463">
        <v>7500</v>
      </c>
      <c r="R52" s="506"/>
      <c r="S52" s="506">
        <f t="shared" ref="S52:S69" si="25">J52*2400</f>
        <v>12000</v>
      </c>
      <c r="T52" s="507">
        <v>9600</v>
      </c>
      <c r="U52" s="508">
        <v>3</v>
      </c>
      <c r="V52" s="509"/>
      <c r="X52" s="472"/>
    </row>
    <row r="53" spans="1:24" s="473" customFormat="1" ht="24" customHeight="1">
      <c r="A53" s="454" t="s">
        <v>872</v>
      </c>
      <c r="B53" s="503" t="s">
        <v>874</v>
      </c>
      <c r="C53" s="503" t="s">
        <v>827</v>
      </c>
      <c r="D53" s="503">
        <v>1</v>
      </c>
      <c r="E53" s="503">
        <v>17</v>
      </c>
      <c r="F53" s="504">
        <v>2976</v>
      </c>
      <c r="G53" s="463">
        <f t="shared" si="21"/>
        <v>301020</v>
      </c>
      <c r="H53" s="463">
        <f t="shared" si="22"/>
        <v>210600</v>
      </c>
      <c r="I53" s="463">
        <v>180600</v>
      </c>
      <c r="J53" s="463">
        <v>7</v>
      </c>
      <c r="K53" s="463">
        <f t="shared" si="23"/>
        <v>30000</v>
      </c>
      <c r="L53" s="463">
        <f t="shared" si="24"/>
        <v>90420</v>
      </c>
      <c r="M53" s="463">
        <v>10000</v>
      </c>
      <c r="N53" s="505">
        <v>1920</v>
      </c>
      <c r="O53" s="463">
        <v>20000</v>
      </c>
      <c r="P53" s="463">
        <v>10000</v>
      </c>
      <c r="Q53" s="463">
        <v>10500</v>
      </c>
      <c r="R53" s="506"/>
      <c r="S53" s="506">
        <f t="shared" si="25"/>
        <v>16800</v>
      </c>
      <c r="T53" s="507">
        <v>21200</v>
      </c>
      <c r="U53" s="508">
        <v>6</v>
      </c>
      <c r="V53" s="509"/>
      <c r="X53" s="472"/>
    </row>
    <row r="54" spans="1:24" s="473" customFormat="1" ht="24" customHeight="1">
      <c r="A54" s="454" t="s">
        <v>872</v>
      </c>
      <c r="B54" s="503" t="s">
        <v>875</v>
      </c>
      <c r="C54" s="503" t="s">
        <v>827</v>
      </c>
      <c r="D54" s="503">
        <v>1</v>
      </c>
      <c r="E54" s="503">
        <v>10</v>
      </c>
      <c r="F54" s="504">
        <v>1611</v>
      </c>
      <c r="G54" s="463">
        <f t="shared" si="21"/>
        <v>244620</v>
      </c>
      <c r="H54" s="463">
        <f t="shared" si="22"/>
        <v>162600</v>
      </c>
      <c r="I54" s="463">
        <v>132600</v>
      </c>
      <c r="J54" s="463">
        <v>5</v>
      </c>
      <c r="K54" s="463">
        <f t="shared" si="23"/>
        <v>30000</v>
      </c>
      <c r="L54" s="463">
        <f t="shared" si="24"/>
        <v>82020</v>
      </c>
      <c r="M54" s="463">
        <v>10000</v>
      </c>
      <c r="N54" s="505">
        <v>1920</v>
      </c>
      <c r="O54" s="463">
        <v>20000</v>
      </c>
      <c r="P54" s="463">
        <v>10000</v>
      </c>
      <c r="Q54" s="463">
        <v>1700</v>
      </c>
      <c r="R54" s="506"/>
      <c r="S54" s="506">
        <f t="shared" si="25"/>
        <v>12000</v>
      </c>
      <c r="T54" s="507">
        <v>26400</v>
      </c>
      <c r="U54" s="508">
        <v>8</v>
      </c>
      <c r="V54" s="509"/>
      <c r="X54" s="472"/>
    </row>
    <row r="55" spans="1:24" s="473" customFormat="1" ht="24" customHeight="1">
      <c r="A55" s="454" t="s">
        <v>872</v>
      </c>
      <c r="B55" s="503" t="s">
        <v>876</v>
      </c>
      <c r="C55" s="503" t="s">
        <v>829</v>
      </c>
      <c r="D55" s="503">
        <v>1</v>
      </c>
      <c r="E55" s="503">
        <v>9</v>
      </c>
      <c r="F55" s="504">
        <v>1080</v>
      </c>
      <c r="G55" s="463">
        <f t="shared" si="21"/>
        <v>232920</v>
      </c>
      <c r="H55" s="463">
        <f t="shared" si="22"/>
        <v>162600</v>
      </c>
      <c r="I55" s="463">
        <v>132600</v>
      </c>
      <c r="J55" s="463">
        <v>5</v>
      </c>
      <c r="K55" s="463">
        <f t="shared" si="23"/>
        <v>30000</v>
      </c>
      <c r="L55" s="463">
        <f t="shared" si="24"/>
        <v>70320</v>
      </c>
      <c r="M55" s="463">
        <v>10000</v>
      </c>
      <c r="N55" s="505">
        <v>1920</v>
      </c>
      <c r="O55" s="463">
        <v>20000</v>
      </c>
      <c r="P55" s="463">
        <v>10000</v>
      </c>
      <c r="Q55" s="463">
        <v>2000</v>
      </c>
      <c r="R55" s="506"/>
      <c r="S55" s="506">
        <f t="shared" si="25"/>
        <v>12000</v>
      </c>
      <c r="T55" s="507">
        <v>14400</v>
      </c>
      <c r="U55" s="508">
        <v>5</v>
      </c>
      <c r="V55" s="509"/>
      <c r="X55" s="472"/>
    </row>
    <row r="56" spans="1:24" s="473" customFormat="1" ht="24" customHeight="1">
      <c r="A56" s="454" t="s">
        <v>872</v>
      </c>
      <c r="B56" s="503" t="s">
        <v>877</v>
      </c>
      <c r="C56" s="503" t="s">
        <v>827</v>
      </c>
      <c r="D56" s="503">
        <v>1</v>
      </c>
      <c r="E56" s="503">
        <v>17</v>
      </c>
      <c r="F56" s="504">
        <v>2722</v>
      </c>
      <c r="G56" s="463">
        <f t="shared" si="21"/>
        <v>311120</v>
      </c>
      <c r="H56" s="463">
        <f t="shared" si="22"/>
        <v>210600</v>
      </c>
      <c r="I56" s="463">
        <v>180600</v>
      </c>
      <c r="J56" s="463">
        <v>7</v>
      </c>
      <c r="K56" s="463">
        <f t="shared" si="23"/>
        <v>30000</v>
      </c>
      <c r="L56" s="463">
        <f t="shared" si="24"/>
        <v>100520</v>
      </c>
      <c r="M56" s="463">
        <v>10000</v>
      </c>
      <c r="N56" s="505">
        <v>1920</v>
      </c>
      <c r="O56" s="463">
        <v>20000</v>
      </c>
      <c r="P56" s="463">
        <v>10000</v>
      </c>
      <c r="Q56" s="463">
        <v>10800</v>
      </c>
      <c r="R56" s="506"/>
      <c r="S56" s="506">
        <f t="shared" si="25"/>
        <v>16800</v>
      </c>
      <c r="T56" s="507">
        <v>31000</v>
      </c>
      <c r="U56" s="508">
        <v>11</v>
      </c>
      <c r="V56" s="509"/>
      <c r="X56" s="472"/>
    </row>
    <row r="57" spans="1:24" s="473" customFormat="1" ht="24" customHeight="1">
      <c r="A57" s="454" t="s">
        <v>872</v>
      </c>
      <c r="B57" s="503" t="s">
        <v>878</v>
      </c>
      <c r="C57" s="503" t="s">
        <v>827</v>
      </c>
      <c r="D57" s="503">
        <v>1</v>
      </c>
      <c r="E57" s="503">
        <v>13</v>
      </c>
      <c r="F57" s="504">
        <v>2630</v>
      </c>
      <c r="G57" s="463">
        <f t="shared" si="21"/>
        <v>248770</v>
      </c>
      <c r="H57" s="463">
        <f t="shared" si="22"/>
        <v>162600</v>
      </c>
      <c r="I57" s="463">
        <v>132600</v>
      </c>
      <c r="J57" s="463">
        <v>5</v>
      </c>
      <c r="K57" s="463">
        <f t="shared" si="23"/>
        <v>30000</v>
      </c>
      <c r="L57" s="463">
        <f t="shared" si="24"/>
        <v>86170</v>
      </c>
      <c r="M57" s="463">
        <v>10000</v>
      </c>
      <c r="N57" s="505">
        <v>1920</v>
      </c>
      <c r="O57" s="463">
        <v>20000</v>
      </c>
      <c r="P57" s="463">
        <v>10000</v>
      </c>
      <c r="Q57" s="463">
        <v>4000</v>
      </c>
      <c r="R57" s="506">
        <v>6650</v>
      </c>
      <c r="S57" s="506">
        <f t="shared" si="25"/>
        <v>12000</v>
      </c>
      <c r="T57" s="507">
        <v>21600</v>
      </c>
      <c r="U57" s="508">
        <v>6</v>
      </c>
      <c r="V57" s="509"/>
      <c r="X57" s="472"/>
    </row>
    <row r="58" spans="1:24" s="473" customFormat="1" ht="24" customHeight="1">
      <c r="A58" s="454" t="s">
        <v>872</v>
      </c>
      <c r="B58" s="503" t="s">
        <v>879</v>
      </c>
      <c r="C58" s="503" t="s">
        <v>827</v>
      </c>
      <c r="D58" s="503">
        <v>2</v>
      </c>
      <c r="E58" s="503">
        <v>24</v>
      </c>
      <c r="F58" s="504">
        <v>3511</v>
      </c>
      <c r="G58" s="463">
        <f t="shared" si="21"/>
        <v>352820</v>
      </c>
      <c r="H58" s="463">
        <f t="shared" si="22"/>
        <v>220600</v>
      </c>
      <c r="I58" s="463">
        <v>180600</v>
      </c>
      <c r="J58" s="463">
        <v>7</v>
      </c>
      <c r="K58" s="463">
        <f t="shared" ref="K58:K63" si="26">IF(F58&gt;=500,IF(AND(F58&gt;=3000),40000,40000),40000)</f>
        <v>40000</v>
      </c>
      <c r="L58" s="463">
        <f t="shared" si="24"/>
        <v>132220</v>
      </c>
      <c r="M58" s="463">
        <v>10000</v>
      </c>
      <c r="N58" s="505">
        <v>1920</v>
      </c>
      <c r="O58" s="463">
        <v>20000</v>
      </c>
      <c r="P58" s="463">
        <v>10000</v>
      </c>
      <c r="Q58" s="463">
        <v>20100</v>
      </c>
      <c r="R58" s="506"/>
      <c r="S58" s="506">
        <f t="shared" si="25"/>
        <v>16800</v>
      </c>
      <c r="T58" s="507">
        <v>53400</v>
      </c>
      <c r="U58" s="508">
        <v>17</v>
      </c>
      <c r="V58" s="509"/>
      <c r="X58" s="472"/>
    </row>
    <row r="59" spans="1:24" s="473" customFormat="1" ht="24" customHeight="1">
      <c r="A59" s="454" t="s">
        <v>872</v>
      </c>
      <c r="B59" s="503" t="s">
        <v>880</v>
      </c>
      <c r="C59" s="503" t="s">
        <v>827</v>
      </c>
      <c r="D59" s="503">
        <v>2</v>
      </c>
      <c r="E59" s="503">
        <v>15</v>
      </c>
      <c r="F59" s="504">
        <v>1896</v>
      </c>
      <c r="G59" s="463">
        <f t="shared" si="21"/>
        <v>273200</v>
      </c>
      <c r="H59" s="463">
        <f t="shared" si="22"/>
        <v>162600</v>
      </c>
      <c r="I59" s="463">
        <v>132600</v>
      </c>
      <c r="J59" s="463">
        <v>5</v>
      </c>
      <c r="K59" s="463">
        <f t="shared" ref="K59:K62" si="27">IF(F59&gt;=500,IF(AND(F59&gt;=3000),30000,30000),30000)</f>
        <v>30000</v>
      </c>
      <c r="L59" s="463">
        <f t="shared" si="24"/>
        <v>110600</v>
      </c>
      <c r="M59" s="463">
        <v>10000</v>
      </c>
      <c r="N59" s="505">
        <v>1920</v>
      </c>
      <c r="O59" s="463">
        <v>20000</v>
      </c>
      <c r="P59" s="463">
        <v>10000</v>
      </c>
      <c r="Q59" s="463">
        <v>11200</v>
      </c>
      <c r="R59" s="506"/>
      <c r="S59" s="506">
        <f t="shared" si="25"/>
        <v>12000</v>
      </c>
      <c r="T59" s="507">
        <v>45480</v>
      </c>
      <c r="U59" s="508">
        <v>14</v>
      </c>
      <c r="V59" s="509"/>
      <c r="X59" s="472"/>
    </row>
    <row r="60" spans="1:24" s="476" customFormat="1" ht="24" customHeight="1">
      <c r="A60" s="454" t="s">
        <v>872</v>
      </c>
      <c r="B60" s="503" t="s">
        <v>881</v>
      </c>
      <c r="C60" s="503" t="s">
        <v>827</v>
      </c>
      <c r="D60" s="503">
        <v>1</v>
      </c>
      <c r="E60" s="503">
        <v>10</v>
      </c>
      <c r="F60" s="504">
        <v>2250</v>
      </c>
      <c r="G60" s="463">
        <f t="shared" si="21"/>
        <v>255200</v>
      </c>
      <c r="H60" s="463">
        <f t="shared" si="22"/>
        <v>162600</v>
      </c>
      <c r="I60" s="463">
        <v>132600</v>
      </c>
      <c r="J60" s="463">
        <v>5</v>
      </c>
      <c r="K60" s="463">
        <f t="shared" si="27"/>
        <v>30000</v>
      </c>
      <c r="L60" s="463">
        <f t="shared" si="24"/>
        <v>92600</v>
      </c>
      <c r="M60" s="463">
        <v>10000</v>
      </c>
      <c r="N60" s="505">
        <v>1920</v>
      </c>
      <c r="O60" s="463">
        <v>20000</v>
      </c>
      <c r="P60" s="463">
        <v>10000</v>
      </c>
      <c r="Q60" s="463">
        <v>3000</v>
      </c>
      <c r="R60" s="506"/>
      <c r="S60" s="506">
        <f t="shared" si="25"/>
        <v>12000</v>
      </c>
      <c r="T60" s="507">
        <v>35680</v>
      </c>
      <c r="U60" s="508">
        <v>12</v>
      </c>
      <c r="V60" s="503"/>
      <c r="X60" s="472"/>
    </row>
    <row r="61" spans="1:24" s="473" customFormat="1" ht="24" customHeight="1">
      <c r="A61" s="454" t="s">
        <v>872</v>
      </c>
      <c r="B61" s="503" t="s">
        <v>882</v>
      </c>
      <c r="C61" s="503" t="s">
        <v>827</v>
      </c>
      <c r="D61" s="503">
        <v>2</v>
      </c>
      <c r="E61" s="503">
        <v>14</v>
      </c>
      <c r="F61" s="504">
        <v>3292</v>
      </c>
      <c r="G61" s="463">
        <f t="shared" si="21"/>
        <v>339520</v>
      </c>
      <c r="H61" s="463">
        <f t="shared" si="22"/>
        <v>220600</v>
      </c>
      <c r="I61" s="463">
        <v>180600</v>
      </c>
      <c r="J61" s="463">
        <v>7</v>
      </c>
      <c r="K61" s="463">
        <f t="shared" si="26"/>
        <v>40000</v>
      </c>
      <c r="L61" s="463">
        <f t="shared" si="24"/>
        <v>118920</v>
      </c>
      <c r="M61" s="463">
        <v>10000</v>
      </c>
      <c r="N61" s="505">
        <v>1920</v>
      </c>
      <c r="O61" s="463">
        <v>20000</v>
      </c>
      <c r="P61" s="463">
        <v>10000</v>
      </c>
      <c r="Q61" s="463">
        <v>5000</v>
      </c>
      <c r="R61" s="506"/>
      <c r="S61" s="506">
        <f t="shared" si="25"/>
        <v>16800</v>
      </c>
      <c r="T61" s="507">
        <v>55200</v>
      </c>
      <c r="U61" s="508">
        <v>16</v>
      </c>
      <c r="V61" s="509"/>
      <c r="X61" s="472"/>
    </row>
    <row r="62" spans="1:24" s="473" customFormat="1" ht="24" customHeight="1">
      <c r="A62" s="454" t="s">
        <v>872</v>
      </c>
      <c r="B62" s="503" t="s">
        <v>883</v>
      </c>
      <c r="C62" s="503" t="s">
        <v>827</v>
      </c>
      <c r="D62" s="503">
        <v>1</v>
      </c>
      <c r="E62" s="503">
        <v>8</v>
      </c>
      <c r="F62" s="504">
        <v>1474</v>
      </c>
      <c r="G62" s="463">
        <f t="shared" si="21"/>
        <v>250420</v>
      </c>
      <c r="H62" s="463">
        <f t="shared" si="22"/>
        <v>162600</v>
      </c>
      <c r="I62" s="463">
        <v>132600</v>
      </c>
      <c r="J62" s="463">
        <v>5</v>
      </c>
      <c r="K62" s="463">
        <f t="shared" si="27"/>
        <v>30000</v>
      </c>
      <c r="L62" s="463">
        <f t="shared" si="24"/>
        <v>87820</v>
      </c>
      <c r="M62" s="463">
        <v>10000</v>
      </c>
      <c r="N62" s="505">
        <v>1920</v>
      </c>
      <c r="O62" s="463">
        <v>20000</v>
      </c>
      <c r="P62" s="463">
        <v>10000</v>
      </c>
      <c r="Q62" s="463">
        <v>300</v>
      </c>
      <c r="R62" s="506"/>
      <c r="S62" s="506">
        <f t="shared" si="25"/>
        <v>12000</v>
      </c>
      <c r="T62" s="507">
        <v>33600</v>
      </c>
      <c r="U62" s="508">
        <v>11</v>
      </c>
      <c r="V62" s="509"/>
      <c r="X62" s="472"/>
    </row>
    <row r="63" spans="1:24" s="473" customFormat="1" ht="24" customHeight="1">
      <c r="A63" s="454" t="s">
        <v>872</v>
      </c>
      <c r="B63" s="503" t="s">
        <v>884</v>
      </c>
      <c r="C63" s="503" t="s">
        <v>827</v>
      </c>
      <c r="D63" s="503">
        <v>2</v>
      </c>
      <c r="E63" s="503">
        <v>17</v>
      </c>
      <c r="F63" s="504">
        <v>3024</v>
      </c>
      <c r="G63" s="463">
        <f t="shared" si="21"/>
        <v>358200</v>
      </c>
      <c r="H63" s="463">
        <f t="shared" si="22"/>
        <v>220600</v>
      </c>
      <c r="I63" s="463">
        <v>180600</v>
      </c>
      <c r="J63" s="463">
        <v>7</v>
      </c>
      <c r="K63" s="463">
        <f t="shared" si="26"/>
        <v>40000</v>
      </c>
      <c r="L63" s="463">
        <f t="shared" si="24"/>
        <v>137600</v>
      </c>
      <c r="M63" s="463">
        <v>10000</v>
      </c>
      <c r="N63" s="505">
        <v>1920</v>
      </c>
      <c r="O63" s="463">
        <v>20000</v>
      </c>
      <c r="P63" s="463">
        <v>10000</v>
      </c>
      <c r="Q63" s="463">
        <v>19000</v>
      </c>
      <c r="R63" s="506"/>
      <c r="S63" s="506">
        <f t="shared" si="25"/>
        <v>16800</v>
      </c>
      <c r="T63" s="507">
        <v>59880</v>
      </c>
      <c r="U63" s="508">
        <v>18</v>
      </c>
      <c r="V63" s="509"/>
      <c r="X63" s="472"/>
    </row>
    <row r="64" spans="1:24" s="473" customFormat="1" ht="24" customHeight="1">
      <c r="A64" s="454" t="s">
        <v>872</v>
      </c>
      <c r="B64" s="503" t="s">
        <v>885</v>
      </c>
      <c r="C64" s="503" t="s">
        <v>827</v>
      </c>
      <c r="D64" s="503">
        <v>1</v>
      </c>
      <c r="E64" s="503">
        <v>11</v>
      </c>
      <c r="F64" s="504">
        <v>1894</v>
      </c>
      <c r="G64" s="463">
        <f t="shared" si="21"/>
        <v>239420</v>
      </c>
      <c r="H64" s="463">
        <f t="shared" si="22"/>
        <v>162600</v>
      </c>
      <c r="I64" s="463">
        <v>132600</v>
      </c>
      <c r="J64" s="463">
        <v>5</v>
      </c>
      <c r="K64" s="463">
        <f t="shared" ref="K64:K66" si="28">IF(F64&gt;=500,IF(AND(F64&gt;=3000),30000,30000),30000)</f>
        <v>30000</v>
      </c>
      <c r="L64" s="463">
        <f t="shared" si="24"/>
        <v>76820</v>
      </c>
      <c r="M64" s="463">
        <v>10000</v>
      </c>
      <c r="N64" s="505">
        <v>1920</v>
      </c>
      <c r="O64" s="463">
        <v>20000</v>
      </c>
      <c r="P64" s="463">
        <v>10000</v>
      </c>
      <c r="Q64" s="463">
        <v>3700</v>
      </c>
      <c r="R64" s="506"/>
      <c r="S64" s="506">
        <f t="shared" si="25"/>
        <v>12000</v>
      </c>
      <c r="T64" s="507">
        <v>19200</v>
      </c>
      <c r="U64" s="508">
        <v>6</v>
      </c>
      <c r="V64" s="509"/>
      <c r="X64" s="472"/>
    </row>
    <row r="65" spans="1:24" s="473" customFormat="1" ht="24" customHeight="1">
      <c r="A65" s="454" t="s">
        <v>872</v>
      </c>
      <c r="B65" s="503" t="s">
        <v>886</v>
      </c>
      <c r="C65" s="503" t="s">
        <v>829</v>
      </c>
      <c r="D65" s="503">
        <v>3</v>
      </c>
      <c r="E65" s="503">
        <v>21</v>
      </c>
      <c r="F65" s="504">
        <v>2642</v>
      </c>
      <c r="G65" s="463">
        <f t="shared" si="21"/>
        <v>313370</v>
      </c>
      <c r="H65" s="463">
        <f t="shared" si="22"/>
        <v>186600</v>
      </c>
      <c r="I65" s="463">
        <v>156600</v>
      </c>
      <c r="J65" s="463">
        <v>6</v>
      </c>
      <c r="K65" s="463">
        <f t="shared" si="28"/>
        <v>30000</v>
      </c>
      <c r="L65" s="463">
        <f t="shared" si="24"/>
        <v>126770</v>
      </c>
      <c r="M65" s="463">
        <v>10000</v>
      </c>
      <c r="N65" s="505">
        <v>1920</v>
      </c>
      <c r="O65" s="463">
        <v>20000</v>
      </c>
      <c r="P65" s="463">
        <v>10000</v>
      </c>
      <c r="Q65" s="463">
        <v>22000</v>
      </c>
      <c r="R65" s="506">
        <v>2850</v>
      </c>
      <c r="S65" s="506">
        <f t="shared" si="25"/>
        <v>14400</v>
      </c>
      <c r="T65" s="507">
        <v>45600</v>
      </c>
      <c r="U65" s="508">
        <v>14</v>
      </c>
      <c r="V65" s="509"/>
      <c r="X65" s="472"/>
    </row>
    <row r="66" spans="1:24" s="473" customFormat="1" ht="24" customHeight="1">
      <c r="A66" s="454" t="s">
        <v>872</v>
      </c>
      <c r="B66" s="503" t="s">
        <v>887</v>
      </c>
      <c r="C66" s="503" t="s">
        <v>827</v>
      </c>
      <c r="D66" s="503">
        <v>2</v>
      </c>
      <c r="E66" s="503">
        <v>13</v>
      </c>
      <c r="F66" s="504">
        <v>2379</v>
      </c>
      <c r="G66" s="463">
        <f t="shared" si="21"/>
        <v>289200</v>
      </c>
      <c r="H66" s="463">
        <f t="shared" si="22"/>
        <v>162600</v>
      </c>
      <c r="I66" s="463">
        <v>132600</v>
      </c>
      <c r="J66" s="463">
        <v>5</v>
      </c>
      <c r="K66" s="463">
        <f t="shared" si="28"/>
        <v>30000</v>
      </c>
      <c r="L66" s="463">
        <f t="shared" si="24"/>
        <v>126600</v>
      </c>
      <c r="M66" s="463">
        <v>10000</v>
      </c>
      <c r="N66" s="505">
        <v>1920</v>
      </c>
      <c r="O66" s="463">
        <v>20000</v>
      </c>
      <c r="P66" s="463">
        <v>10000</v>
      </c>
      <c r="Q66" s="463">
        <v>8000</v>
      </c>
      <c r="R66" s="506"/>
      <c r="S66" s="506">
        <f t="shared" si="25"/>
        <v>12000</v>
      </c>
      <c r="T66" s="507">
        <v>64680</v>
      </c>
      <c r="U66" s="508">
        <v>19</v>
      </c>
      <c r="V66" s="509"/>
      <c r="X66" s="472"/>
    </row>
    <row r="67" spans="1:24" s="473" customFormat="1" ht="24" customHeight="1">
      <c r="A67" s="454" t="s">
        <v>872</v>
      </c>
      <c r="B67" s="503" t="s">
        <v>888</v>
      </c>
      <c r="C67" s="503" t="s">
        <v>827</v>
      </c>
      <c r="D67" s="503">
        <v>2</v>
      </c>
      <c r="E67" s="503">
        <v>26</v>
      </c>
      <c r="F67" s="504">
        <v>4182</v>
      </c>
      <c r="G67" s="463">
        <f t="shared" si="21"/>
        <v>356380</v>
      </c>
      <c r="H67" s="463">
        <f t="shared" si="22"/>
        <v>220600</v>
      </c>
      <c r="I67" s="463">
        <v>180600</v>
      </c>
      <c r="J67" s="463">
        <v>7</v>
      </c>
      <c r="K67" s="463">
        <f>IF(F67&gt;=500,IF(AND(F67&gt;=3000),40000,40000),40000)</f>
        <v>40000</v>
      </c>
      <c r="L67" s="463">
        <f t="shared" si="24"/>
        <v>135780</v>
      </c>
      <c r="M67" s="463">
        <v>10000</v>
      </c>
      <c r="N67" s="505">
        <v>1920</v>
      </c>
      <c r="O67" s="463">
        <v>20000</v>
      </c>
      <c r="P67" s="463">
        <v>10000</v>
      </c>
      <c r="Q67" s="463">
        <v>26000</v>
      </c>
      <c r="R67" s="506">
        <v>8100</v>
      </c>
      <c r="S67" s="506">
        <f t="shared" si="25"/>
        <v>16800</v>
      </c>
      <c r="T67" s="507">
        <v>42960</v>
      </c>
      <c r="U67" s="508">
        <v>15</v>
      </c>
      <c r="V67" s="509"/>
      <c r="X67" s="472"/>
    </row>
    <row r="68" spans="1:24" s="473" customFormat="1" ht="24" customHeight="1">
      <c r="A68" s="454" t="s">
        <v>872</v>
      </c>
      <c r="B68" s="503" t="s">
        <v>889</v>
      </c>
      <c r="C68" s="503" t="s">
        <v>827</v>
      </c>
      <c r="D68" s="503">
        <v>1</v>
      </c>
      <c r="E68" s="503">
        <v>14</v>
      </c>
      <c r="F68" s="504">
        <v>1691</v>
      </c>
      <c r="G68" s="463">
        <f t="shared" si="21"/>
        <v>245720</v>
      </c>
      <c r="H68" s="463">
        <f t="shared" si="22"/>
        <v>162600</v>
      </c>
      <c r="I68" s="463">
        <v>132600</v>
      </c>
      <c r="J68" s="463">
        <v>5</v>
      </c>
      <c r="K68" s="463">
        <f t="shared" ref="K68:K76" si="29">IF(F68&gt;=500,IF(AND(F68&gt;=3000),30000,30000),30000)</f>
        <v>30000</v>
      </c>
      <c r="L68" s="463">
        <f t="shared" si="24"/>
        <v>83120</v>
      </c>
      <c r="M68" s="463">
        <v>10000</v>
      </c>
      <c r="N68" s="505">
        <v>1920</v>
      </c>
      <c r="O68" s="463">
        <v>20000</v>
      </c>
      <c r="P68" s="463">
        <v>10000</v>
      </c>
      <c r="Q68" s="463">
        <v>10000</v>
      </c>
      <c r="R68" s="506"/>
      <c r="S68" s="506">
        <f t="shared" si="25"/>
        <v>12000</v>
      </c>
      <c r="T68" s="507">
        <v>19200</v>
      </c>
      <c r="U68" s="508">
        <v>6</v>
      </c>
      <c r="V68" s="509"/>
      <c r="X68" s="472"/>
    </row>
    <row r="69" spans="1:24" s="473" customFormat="1" ht="24" customHeight="1">
      <c r="A69" s="454" t="s">
        <v>872</v>
      </c>
      <c r="B69" s="503" t="s">
        <v>890</v>
      </c>
      <c r="C69" s="503" t="s">
        <v>829</v>
      </c>
      <c r="D69" s="503">
        <v>6</v>
      </c>
      <c r="E69" s="503">
        <v>54</v>
      </c>
      <c r="F69" s="504">
        <v>5296</v>
      </c>
      <c r="G69" s="463">
        <f t="shared" si="21"/>
        <v>497350</v>
      </c>
      <c r="H69" s="463">
        <f t="shared" si="22"/>
        <v>244600</v>
      </c>
      <c r="I69" s="463">
        <v>204600</v>
      </c>
      <c r="J69" s="463">
        <v>8</v>
      </c>
      <c r="K69" s="463">
        <f>IF(F69&gt;=500,IF(AND(F69&gt;=3000),40000,40000),40000)</f>
        <v>40000</v>
      </c>
      <c r="L69" s="463">
        <f t="shared" si="24"/>
        <v>252750</v>
      </c>
      <c r="M69" s="463">
        <v>10000</v>
      </c>
      <c r="N69" s="505">
        <v>1920</v>
      </c>
      <c r="O69" s="463">
        <v>20000</v>
      </c>
      <c r="P69" s="463">
        <v>10000</v>
      </c>
      <c r="Q69" s="463">
        <v>63300</v>
      </c>
      <c r="R69" s="506">
        <v>13250</v>
      </c>
      <c r="S69" s="506">
        <f t="shared" si="25"/>
        <v>19200</v>
      </c>
      <c r="T69" s="507">
        <v>115080</v>
      </c>
      <c r="U69" s="508">
        <v>33</v>
      </c>
      <c r="V69" s="509"/>
      <c r="X69" s="472"/>
    </row>
    <row r="70" spans="1:24" s="474" customFormat="1" ht="24" customHeight="1">
      <c r="A70" s="443" t="s">
        <v>891</v>
      </c>
      <c r="B70" s="502"/>
      <c r="C70" s="502"/>
      <c r="D70" s="502">
        <f t="shared" ref="D70:U70" si="30">SUM(D71:D88)</f>
        <v>34</v>
      </c>
      <c r="E70" s="502">
        <f t="shared" si="30"/>
        <v>324</v>
      </c>
      <c r="F70" s="502">
        <f t="shared" si="30"/>
        <v>45219</v>
      </c>
      <c r="G70" s="502">
        <f t="shared" si="30"/>
        <v>5433940</v>
      </c>
      <c r="H70" s="502">
        <f t="shared" si="30"/>
        <v>3258800</v>
      </c>
      <c r="I70" s="502">
        <f t="shared" si="30"/>
        <v>2698800</v>
      </c>
      <c r="J70" s="502">
        <f t="shared" si="30"/>
        <v>103</v>
      </c>
      <c r="K70" s="502">
        <f t="shared" si="30"/>
        <v>560000</v>
      </c>
      <c r="L70" s="502">
        <f t="shared" si="30"/>
        <v>2175140</v>
      </c>
      <c r="M70" s="502">
        <f t="shared" si="30"/>
        <v>180000</v>
      </c>
      <c r="N70" s="502">
        <f t="shared" si="30"/>
        <v>34560</v>
      </c>
      <c r="O70" s="502">
        <f t="shared" si="30"/>
        <v>360000</v>
      </c>
      <c r="P70" s="502">
        <f t="shared" si="30"/>
        <v>180000</v>
      </c>
      <c r="Q70" s="502">
        <f t="shared" si="30"/>
        <v>334600</v>
      </c>
      <c r="R70" s="512">
        <f t="shared" si="30"/>
        <v>9350</v>
      </c>
      <c r="S70" s="512">
        <f t="shared" si="30"/>
        <v>247200</v>
      </c>
      <c r="T70" s="512">
        <f t="shared" si="30"/>
        <v>829430</v>
      </c>
      <c r="U70" s="512">
        <f t="shared" si="30"/>
        <v>252</v>
      </c>
      <c r="V70" s="513"/>
      <c r="X70" s="472"/>
    </row>
    <row r="71" spans="1:24" s="473" customFormat="1" ht="24" customHeight="1">
      <c r="A71" s="454" t="s">
        <v>892</v>
      </c>
      <c r="B71" s="503" t="s">
        <v>893</v>
      </c>
      <c r="C71" s="503" t="s">
        <v>827</v>
      </c>
      <c r="D71" s="503">
        <v>2</v>
      </c>
      <c r="E71" s="503">
        <v>18</v>
      </c>
      <c r="F71" s="511">
        <v>2693</v>
      </c>
      <c r="G71" s="463">
        <f t="shared" ref="G71:G88" si="31">H71+L71</f>
        <v>305760</v>
      </c>
      <c r="H71" s="463">
        <f t="shared" ref="H71:H88" si="32">I71+K71</f>
        <v>162600</v>
      </c>
      <c r="I71" s="463">
        <v>132600</v>
      </c>
      <c r="J71" s="463">
        <v>5</v>
      </c>
      <c r="K71" s="463">
        <f t="shared" si="29"/>
        <v>30000</v>
      </c>
      <c r="L71" s="463">
        <f t="shared" ref="L71:L88" si="33">SUM(M71:T71)</f>
        <v>143160</v>
      </c>
      <c r="M71" s="463">
        <v>10000</v>
      </c>
      <c r="N71" s="505">
        <v>1920</v>
      </c>
      <c r="O71" s="463">
        <v>20000</v>
      </c>
      <c r="P71" s="463">
        <v>10000</v>
      </c>
      <c r="Q71" s="463">
        <v>29700</v>
      </c>
      <c r="R71" s="506">
        <v>1350</v>
      </c>
      <c r="S71" s="506">
        <f t="shared" ref="S71:S88" si="34">J71*2400</f>
        <v>12000</v>
      </c>
      <c r="T71" s="507">
        <v>58190</v>
      </c>
      <c r="U71" s="508">
        <v>18</v>
      </c>
      <c r="V71" s="509"/>
      <c r="X71" s="472"/>
    </row>
    <row r="72" spans="1:24" s="473" customFormat="1" ht="24" customHeight="1">
      <c r="A72" s="454" t="s">
        <v>892</v>
      </c>
      <c r="B72" s="503" t="s">
        <v>894</v>
      </c>
      <c r="C72" s="503" t="s">
        <v>827</v>
      </c>
      <c r="D72" s="503">
        <v>1</v>
      </c>
      <c r="E72" s="503">
        <v>11</v>
      </c>
      <c r="F72" s="511">
        <v>1480</v>
      </c>
      <c r="G72" s="463">
        <f t="shared" si="31"/>
        <v>278620</v>
      </c>
      <c r="H72" s="463">
        <f t="shared" si="32"/>
        <v>162600</v>
      </c>
      <c r="I72" s="463">
        <v>132600</v>
      </c>
      <c r="J72" s="463">
        <v>5</v>
      </c>
      <c r="K72" s="463">
        <f t="shared" si="29"/>
        <v>30000</v>
      </c>
      <c r="L72" s="463">
        <f t="shared" si="33"/>
        <v>116020</v>
      </c>
      <c r="M72" s="463">
        <v>10000</v>
      </c>
      <c r="N72" s="505">
        <v>1920</v>
      </c>
      <c r="O72" s="463">
        <v>20000</v>
      </c>
      <c r="P72" s="463">
        <v>10000</v>
      </c>
      <c r="Q72" s="463">
        <v>23700</v>
      </c>
      <c r="R72" s="506"/>
      <c r="S72" s="506">
        <f t="shared" si="34"/>
        <v>12000</v>
      </c>
      <c r="T72" s="507">
        <v>38400</v>
      </c>
      <c r="U72" s="508">
        <v>11</v>
      </c>
      <c r="V72" s="509"/>
      <c r="X72" s="472"/>
    </row>
    <row r="73" spans="1:24" s="473" customFormat="1" ht="24" customHeight="1">
      <c r="A73" s="454" t="s">
        <v>892</v>
      </c>
      <c r="B73" s="503" t="s">
        <v>895</v>
      </c>
      <c r="C73" s="503" t="s">
        <v>827</v>
      </c>
      <c r="D73" s="503">
        <v>2</v>
      </c>
      <c r="E73" s="503">
        <v>16</v>
      </c>
      <c r="F73" s="511">
        <v>2719</v>
      </c>
      <c r="G73" s="463">
        <f t="shared" si="31"/>
        <v>312920</v>
      </c>
      <c r="H73" s="463">
        <f t="shared" si="32"/>
        <v>186600</v>
      </c>
      <c r="I73" s="463">
        <v>156600</v>
      </c>
      <c r="J73" s="463">
        <v>6</v>
      </c>
      <c r="K73" s="463">
        <f t="shared" si="29"/>
        <v>30000</v>
      </c>
      <c r="L73" s="463">
        <f t="shared" si="33"/>
        <v>126320</v>
      </c>
      <c r="M73" s="463">
        <v>10000</v>
      </c>
      <c r="N73" s="505">
        <v>1920</v>
      </c>
      <c r="O73" s="463">
        <v>20000</v>
      </c>
      <c r="P73" s="463">
        <v>10000</v>
      </c>
      <c r="Q73" s="463">
        <v>22800</v>
      </c>
      <c r="R73" s="506"/>
      <c r="S73" s="506">
        <f t="shared" si="34"/>
        <v>14400</v>
      </c>
      <c r="T73" s="507">
        <v>47200</v>
      </c>
      <c r="U73" s="508">
        <v>16</v>
      </c>
      <c r="V73" s="509"/>
      <c r="X73" s="472"/>
    </row>
    <row r="74" spans="1:24" s="473" customFormat="1" ht="24" customHeight="1">
      <c r="A74" s="454" t="s">
        <v>892</v>
      </c>
      <c r="B74" s="503" t="s">
        <v>896</v>
      </c>
      <c r="C74" s="503" t="s">
        <v>827</v>
      </c>
      <c r="D74" s="503">
        <v>2</v>
      </c>
      <c r="E74" s="503">
        <v>16</v>
      </c>
      <c r="F74" s="504">
        <v>1804</v>
      </c>
      <c r="G74" s="463">
        <f t="shared" si="31"/>
        <v>273720</v>
      </c>
      <c r="H74" s="463">
        <f t="shared" si="32"/>
        <v>162600</v>
      </c>
      <c r="I74" s="463">
        <v>132600</v>
      </c>
      <c r="J74" s="463">
        <v>5</v>
      </c>
      <c r="K74" s="463">
        <f t="shared" si="29"/>
        <v>30000</v>
      </c>
      <c r="L74" s="463">
        <f t="shared" si="33"/>
        <v>111120</v>
      </c>
      <c r="M74" s="463">
        <v>10000</v>
      </c>
      <c r="N74" s="505">
        <v>1920</v>
      </c>
      <c r="O74" s="463">
        <v>20000</v>
      </c>
      <c r="P74" s="463">
        <v>10000</v>
      </c>
      <c r="Q74" s="463">
        <v>26000</v>
      </c>
      <c r="R74" s="506"/>
      <c r="S74" s="506">
        <f t="shared" si="34"/>
        <v>12000</v>
      </c>
      <c r="T74" s="507">
        <v>31200</v>
      </c>
      <c r="U74" s="508">
        <v>9</v>
      </c>
      <c r="V74" s="509"/>
      <c r="X74" s="472"/>
    </row>
    <row r="75" spans="1:24" s="473" customFormat="1" ht="24" customHeight="1">
      <c r="A75" s="454" t="s">
        <v>892</v>
      </c>
      <c r="B75" s="503" t="s">
        <v>897</v>
      </c>
      <c r="C75" s="503" t="s">
        <v>827</v>
      </c>
      <c r="D75" s="503">
        <v>2</v>
      </c>
      <c r="E75" s="503">
        <v>20</v>
      </c>
      <c r="F75" s="511">
        <v>2805</v>
      </c>
      <c r="G75" s="463">
        <f t="shared" si="31"/>
        <v>304460</v>
      </c>
      <c r="H75" s="463">
        <f t="shared" si="32"/>
        <v>162600</v>
      </c>
      <c r="I75" s="463">
        <v>132600</v>
      </c>
      <c r="J75" s="463">
        <v>5</v>
      </c>
      <c r="K75" s="463">
        <f t="shared" si="29"/>
        <v>30000</v>
      </c>
      <c r="L75" s="463">
        <f t="shared" si="33"/>
        <v>141860</v>
      </c>
      <c r="M75" s="463">
        <v>10000</v>
      </c>
      <c r="N75" s="505">
        <v>1920</v>
      </c>
      <c r="O75" s="463">
        <v>20000</v>
      </c>
      <c r="P75" s="463">
        <v>10000</v>
      </c>
      <c r="Q75" s="463">
        <v>16300</v>
      </c>
      <c r="R75" s="506"/>
      <c r="S75" s="506">
        <f t="shared" si="34"/>
        <v>12000</v>
      </c>
      <c r="T75" s="507">
        <v>71640</v>
      </c>
      <c r="U75" s="508">
        <v>21</v>
      </c>
      <c r="V75" s="509"/>
      <c r="X75" s="472"/>
    </row>
    <row r="76" spans="1:24" s="473" customFormat="1" ht="24" customHeight="1">
      <c r="A76" s="454" t="s">
        <v>892</v>
      </c>
      <c r="B76" s="503" t="s">
        <v>898</v>
      </c>
      <c r="C76" s="503" t="s">
        <v>827</v>
      </c>
      <c r="D76" s="503">
        <v>2</v>
      </c>
      <c r="E76" s="503">
        <v>19</v>
      </c>
      <c r="F76" s="511">
        <v>2826</v>
      </c>
      <c r="G76" s="463">
        <f t="shared" si="31"/>
        <v>342110</v>
      </c>
      <c r="H76" s="463">
        <f t="shared" si="32"/>
        <v>210600</v>
      </c>
      <c r="I76" s="463">
        <v>180600</v>
      </c>
      <c r="J76" s="463">
        <v>7</v>
      </c>
      <c r="K76" s="463">
        <f t="shared" si="29"/>
        <v>30000</v>
      </c>
      <c r="L76" s="463">
        <f t="shared" si="33"/>
        <v>131510</v>
      </c>
      <c r="M76" s="463">
        <v>10000</v>
      </c>
      <c r="N76" s="505">
        <v>1920</v>
      </c>
      <c r="O76" s="463">
        <v>20000</v>
      </c>
      <c r="P76" s="463">
        <v>10000</v>
      </c>
      <c r="Q76" s="463">
        <v>10800</v>
      </c>
      <c r="R76" s="506">
        <v>2350</v>
      </c>
      <c r="S76" s="506">
        <f t="shared" si="34"/>
        <v>16800</v>
      </c>
      <c r="T76" s="507">
        <v>59640</v>
      </c>
      <c r="U76" s="508">
        <v>18</v>
      </c>
      <c r="V76" s="509"/>
      <c r="X76" s="472"/>
    </row>
    <row r="77" spans="1:24" s="473" customFormat="1" ht="24" customHeight="1">
      <c r="A77" s="454" t="s">
        <v>892</v>
      </c>
      <c r="B77" s="503" t="s">
        <v>899</v>
      </c>
      <c r="C77" s="503" t="s">
        <v>827</v>
      </c>
      <c r="D77" s="503">
        <v>2</v>
      </c>
      <c r="E77" s="503">
        <v>25</v>
      </c>
      <c r="F77" s="511">
        <v>3798</v>
      </c>
      <c r="G77" s="463">
        <f t="shared" si="31"/>
        <v>358520</v>
      </c>
      <c r="H77" s="463">
        <f t="shared" si="32"/>
        <v>220600</v>
      </c>
      <c r="I77" s="463">
        <v>180600</v>
      </c>
      <c r="J77" s="463">
        <v>7</v>
      </c>
      <c r="K77" s="463">
        <f>IF(F77&gt;=500,IF(AND(F77&gt;=3000),40000,40000),40000)</f>
        <v>40000</v>
      </c>
      <c r="L77" s="463">
        <f t="shared" si="33"/>
        <v>137920</v>
      </c>
      <c r="M77" s="463">
        <v>10000</v>
      </c>
      <c r="N77" s="505">
        <v>1920</v>
      </c>
      <c r="O77" s="463">
        <v>20000</v>
      </c>
      <c r="P77" s="463">
        <v>10000</v>
      </c>
      <c r="Q77" s="463">
        <v>21000</v>
      </c>
      <c r="R77" s="506"/>
      <c r="S77" s="506">
        <f t="shared" si="34"/>
        <v>16800</v>
      </c>
      <c r="T77" s="507">
        <v>58200</v>
      </c>
      <c r="U77" s="508">
        <v>18</v>
      </c>
      <c r="V77" s="509"/>
      <c r="X77" s="472"/>
    </row>
    <row r="78" spans="1:24" s="477" customFormat="1" ht="24" customHeight="1">
      <c r="A78" s="454" t="s">
        <v>892</v>
      </c>
      <c r="B78" s="503" t="s">
        <v>900</v>
      </c>
      <c r="C78" s="503" t="s">
        <v>827</v>
      </c>
      <c r="D78" s="503">
        <v>1</v>
      </c>
      <c r="E78" s="503">
        <v>9</v>
      </c>
      <c r="F78" s="511">
        <v>1700</v>
      </c>
      <c r="G78" s="463">
        <f t="shared" si="31"/>
        <v>242320</v>
      </c>
      <c r="H78" s="463">
        <f t="shared" si="32"/>
        <v>162600</v>
      </c>
      <c r="I78" s="463">
        <v>132600</v>
      </c>
      <c r="J78" s="463">
        <v>5</v>
      </c>
      <c r="K78" s="463">
        <f t="shared" ref="K78:K82" si="35">IF(F78&gt;=500,IF(AND(F78&gt;=3000),30000,30000),30000)</f>
        <v>30000</v>
      </c>
      <c r="L78" s="463">
        <f t="shared" si="33"/>
        <v>79720</v>
      </c>
      <c r="M78" s="463">
        <v>10000</v>
      </c>
      <c r="N78" s="505">
        <v>1920</v>
      </c>
      <c r="O78" s="463">
        <v>20000</v>
      </c>
      <c r="P78" s="463">
        <v>10000</v>
      </c>
      <c r="Q78" s="463">
        <v>1800</v>
      </c>
      <c r="R78" s="506"/>
      <c r="S78" s="506">
        <f t="shared" si="34"/>
        <v>12000</v>
      </c>
      <c r="T78" s="507">
        <v>24000</v>
      </c>
      <c r="U78" s="508">
        <v>7</v>
      </c>
      <c r="V78" s="503"/>
      <c r="X78" s="472"/>
    </row>
    <row r="79" spans="1:24" s="473" customFormat="1" ht="24" customHeight="1">
      <c r="A79" s="454" t="s">
        <v>892</v>
      </c>
      <c r="B79" s="503" t="s">
        <v>901</v>
      </c>
      <c r="C79" s="503" t="s">
        <v>829</v>
      </c>
      <c r="D79" s="503">
        <v>3</v>
      </c>
      <c r="E79" s="503">
        <v>26</v>
      </c>
      <c r="F79" s="504">
        <v>2822</v>
      </c>
      <c r="G79" s="463">
        <f t="shared" si="31"/>
        <v>314920</v>
      </c>
      <c r="H79" s="463">
        <f t="shared" si="32"/>
        <v>186600</v>
      </c>
      <c r="I79" s="463">
        <v>156600</v>
      </c>
      <c r="J79" s="463">
        <v>6</v>
      </c>
      <c r="K79" s="463">
        <f t="shared" si="35"/>
        <v>30000</v>
      </c>
      <c r="L79" s="463">
        <f t="shared" si="33"/>
        <v>128320</v>
      </c>
      <c r="M79" s="463">
        <v>10000</v>
      </c>
      <c r="N79" s="505">
        <v>1920</v>
      </c>
      <c r="O79" s="463">
        <v>20000</v>
      </c>
      <c r="P79" s="463">
        <v>10000</v>
      </c>
      <c r="Q79" s="463">
        <v>30000</v>
      </c>
      <c r="R79" s="506"/>
      <c r="S79" s="506">
        <f t="shared" si="34"/>
        <v>14400</v>
      </c>
      <c r="T79" s="507">
        <v>42000</v>
      </c>
      <c r="U79" s="508">
        <v>16</v>
      </c>
      <c r="V79" s="509"/>
      <c r="X79" s="472"/>
    </row>
    <row r="80" spans="1:24" s="473" customFormat="1" ht="24" customHeight="1">
      <c r="A80" s="454" t="s">
        <v>892</v>
      </c>
      <c r="B80" s="503" t="s">
        <v>902</v>
      </c>
      <c r="C80" s="503" t="s">
        <v>827</v>
      </c>
      <c r="D80" s="503">
        <v>2</v>
      </c>
      <c r="E80" s="503">
        <v>17</v>
      </c>
      <c r="F80" s="511">
        <v>2916</v>
      </c>
      <c r="G80" s="463">
        <f t="shared" si="31"/>
        <v>326320</v>
      </c>
      <c r="H80" s="463">
        <f t="shared" si="32"/>
        <v>210600</v>
      </c>
      <c r="I80" s="463">
        <v>180600</v>
      </c>
      <c r="J80" s="463">
        <v>7</v>
      </c>
      <c r="K80" s="463">
        <f t="shared" si="35"/>
        <v>30000</v>
      </c>
      <c r="L80" s="463">
        <f t="shared" si="33"/>
        <v>115720</v>
      </c>
      <c r="M80" s="463">
        <v>10000</v>
      </c>
      <c r="N80" s="505">
        <v>1920</v>
      </c>
      <c r="O80" s="463">
        <v>20000</v>
      </c>
      <c r="P80" s="463">
        <v>10000</v>
      </c>
      <c r="Q80" s="463">
        <v>11400</v>
      </c>
      <c r="R80" s="506"/>
      <c r="S80" s="506">
        <f t="shared" si="34"/>
        <v>16800</v>
      </c>
      <c r="T80" s="507">
        <v>45600</v>
      </c>
      <c r="U80" s="508">
        <v>15</v>
      </c>
      <c r="V80" s="509"/>
      <c r="X80" s="472"/>
    </row>
    <row r="81" spans="1:24" s="473" customFormat="1" ht="24" customHeight="1">
      <c r="A81" s="454" t="s">
        <v>892</v>
      </c>
      <c r="B81" s="503" t="s">
        <v>903</v>
      </c>
      <c r="C81" s="503" t="s">
        <v>827</v>
      </c>
      <c r="D81" s="503">
        <v>1</v>
      </c>
      <c r="E81" s="503">
        <v>14</v>
      </c>
      <c r="F81" s="511">
        <v>2300</v>
      </c>
      <c r="G81" s="463">
        <f t="shared" si="31"/>
        <v>255200</v>
      </c>
      <c r="H81" s="463">
        <f t="shared" si="32"/>
        <v>162600</v>
      </c>
      <c r="I81" s="463">
        <v>132600</v>
      </c>
      <c r="J81" s="463">
        <v>5</v>
      </c>
      <c r="K81" s="463">
        <f t="shared" si="35"/>
        <v>30000</v>
      </c>
      <c r="L81" s="463">
        <f t="shared" si="33"/>
        <v>92600</v>
      </c>
      <c r="M81" s="463">
        <v>10000</v>
      </c>
      <c r="N81" s="505">
        <v>1920</v>
      </c>
      <c r="O81" s="463">
        <v>20000</v>
      </c>
      <c r="P81" s="463">
        <v>10000</v>
      </c>
      <c r="Q81" s="463">
        <v>10000</v>
      </c>
      <c r="R81" s="506"/>
      <c r="S81" s="506">
        <f t="shared" si="34"/>
        <v>12000</v>
      </c>
      <c r="T81" s="507">
        <v>28680</v>
      </c>
      <c r="U81" s="508">
        <v>8</v>
      </c>
      <c r="V81" s="509"/>
      <c r="X81" s="472"/>
    </row>
    <row r="82" spans="1:24" s="473" customFormat="1" ht="24" customHeight="1">
      <c r="A82" s="454" t="s">
        <v>892</v>
      </c>
      <c r="B82" s="503" t="s">
        <v>904</v>
      </c>
      <c r="C82" s="503" t="s">
        <v>829</v>
      </c>
      <c r="D82" s="503">
        <v>3</v>
      </c>
      <c r="E82" s="503">
        <v>25</v>
      </c>
      <c r="F82" s="504">
        <v>2881</v>
      </c>
      <c r="G82" s="463">
        <f t="shared" si="31"/>
        <v>357600</v>
      </c>
      <c r="H82" s="463">
        <f t="shared" si="32"/>
        <v>210600</v>
      </c>
      <c r="I82" s="463">
        <v>180600</v>
      </c>
      <c r="J82" s="463">
        <v>7</v>
      </c>
      <c r="K82" s="463">
        <f t="shared" si="35"/>
        <v>30000</v>
      </c>
      <c r="L82" s="463">
        <f t="shared" si="33"/>
        <v>147000</v>
      </c>
      <c r="M82" s="463">
        <v>10000</v>
      </c>
      <c r="N82" s="505">
        <v>1920</v>
      </c>
      <c r="O82" s="463">
        <v>20000</v>
      </c>
      <c r="P82" s="463">
        <v>10000</v>
      </c>
      <c r="Q82" s="463">
        <v>28400</v>
      </c>
      <c r="R82" s="506"/>
      <c r="S82" s="506">
        <f t="shared" si="34"/>
        <v>16800</v>
      </c>
      <c r="T82" s="507">
        <v>59880</v>
      </c>
      <c r="U82" s="508">
        <v>16</v>
      </c>
      <c r="V82" s="509"/>
      <c r="X82" s="472"/>
    </row>
    <row r="83" spans="1:24" s="473" customFormat="1" ht="24" customHeight="1">
      <c r="A83" s="454" t="s">
        <v>892</v>
      </c>
      <c r="B83" s="503" t="s">
        <v>905</v>
      </c>
      <c r="C83" s="503" t="s">
        <v>827</v>
      </c>
      <c r="D83" s="503">
        <v>2</v>
      </c>
      <c r="E83" s="503">
        <v>20</v>
      </c>
      <c r="F83" s="511">
        <v>3769</v>
      </c>
      <c r="G83" s="463">
        <f t="shared" si="31"/>
        <v>352060</v>
      </c>
      <c r="H83" s="463">
        <f t="shared" si="32"/>
        <v>220600</v>
      </c>
      <c r="I83" s="463">
        <v>180600</v>
      </c>
      <c r="J83" s="463">
        <v>7</v>
      </c>
      <c r="K83" s="463">
        <f>IF(F83&gt;=500,IF(AND(F83&gt;=3000),40000,40000),40000)</f>
        <v>40000</v>
      </c>
      <c r="L83" s="463">
        <f t="shared" si="33"/>
        <v>131460</v>
      </c>
      <c r="M83" s="463">
        <v>10000</v>
      </c>
      <c r="N83" s="505">
        <v>1920</v>
      </c>
      <c r="O83" s="463">
        <v>20000</v>
      </c>
      <c r="P83" s="463">
        <v>10000</v>
      </c>
      <c r="Q83" s="463">
        <v>15900</v>
      </c>
      <c r="R83" s="506"/>
      <c r="S83" s="506">
        <f t="shared" si="34"/>
        <v>16800</v>
      </c>
      <c r="T83" s="507">
        <v>56840</v>
      </c>
      <c r="U83" s="508">
        <v>16</v>
      </c>
      <c r="V83" s="509"/>
      <c r="X83" s="472"/>
    </row>
    <row r="84" spans="1:24" s="473" customFormat="1" ht="24" customHeight="1">
      <c r="A84" s="454" t="s">
        <v>892</v>
      </c>
      <c r="B84" s="503" t="s">
        <v>906</v>
      </c>
      <c r="C84" s="503" t="s">
        <v>829</v>
      </c>
      <c r="D84" s="503">
        <v>2</v>
      </c>
      <c r="E84" s="503">
        <v>23</v>
      </c>
      <c r="F84" s="504">
        <v>2032</v>
      </c>
      <c r="G84" s="463">
        <f t="shared" si="31"/>
        <v>287580</v>
      </c>
      <c r="H84" s="463">
        <f t="shared" si="32"/>
        <v>162600</v>
      </c>
      <c r="I84" s="463">
        <v>132600</v>
      </c>
      <c r="J84" s="463">
        <v>5</v>
      </c>
      <c r="K84" s="463">
        <f t="shared" ref="K84:K88" si="36">IF(F84&gt;=500,IF(AND(F84&gt;=3000),30000,30000),30000)</f>
        <v>30000</v>
      </c>
      <c r="L84" s="463">
        <f t="shared" si="33"/>
        <v>124980</v>
      </c>
      <c r="M84" s="463">
        <v>10000</v>
      </c>
      <c r="N84" s="505">
        <v>1920</v>
      </c>
      <c r="O84" s="463">
        <v>20000</v>
      </c>
      <c r="P84" s="463">
        <v>10000</v>
      </c>
      <c r="Q84" s="463">
        <v>25700</v>
      </c>
      <c r="R84" s="506"/>
      <c r="S84" s="506">
        <f t="shared" si="34"/>
        <v>12000</v>
      </c>
      <c r="T84" s="507">
        <v>45360</v>
      </c>
      <c r="U84" s="508">
        <v>16</v>
      </c>
      <c r="V84" s="509"/>
      <c r="X84" s="472"/>
    </row>
    <row r="85" spans="1:24" s="473" customFormat="1" ht="24" customHeight="1">
      <c r="A85" s="454" t="s">
        <v>892</v>
      </c>
      <c r="B85" s="503" t="s">
        <v>907</v>
      </c>
      <c r="C85" s="503" t="s">
        <v>829</v>
      </c>
      <c r="D85" s="503">
        <v>2</v>
      </c>
      <c r="E85" s="503">
        <v>17</v>
      </c>
      <c r="F85" s="511">
        <v>2450</v>
      </c>
      <c r="G85" s="463">
        <f t="shared" si="31"/>
        <v>278680</v>
      </c>
      <c r="H85" s="463">
        <f t="shared" si="32"/>
        <v>162600</v>
      </c>
      <c r="I85" s="463">
        <v>132600</v>
      </c>
      <c r="J85" s="463">
        <v>5</v>
      </c>
      <c r="K85" s="463">
        <f t="shared" si="36"/>
        <v>30000</v>
      </c>
      <c r="L85" s="463">
        <f t="shared" si="33"/>
        <v>116080</v>
      </c>
      <c r="M85" s="463">
        <v>10000</v>
      </c>
      <c r="N85" s="505">
        <v>1920</v>
      </c>
      <c r="O85" s="463">
        <v>20000</v>
      </c>
      <c r="P85" s="463">
        <v>10000</v>
      </c>
      <c r="Q85" s="463">
        <v>12000</v>
      </c>
      <c r="R85" s="506"/>
      <c r="S85" s="506">
        <f t="shared" si="34"/>
        <v>12000</v>
      </c>
      <c r="T85" s="507">
        <v>50160</v>
      </c>
      <c r="U85" s="508">
        <v>14</v>
      </c>
      <c r="V85" s="509"/>
      <c r="X85" s="472"/>
    </row>
    <row r="86" spans="1:24" s="473" customFormat="1" ht="24" customHeight="1">
      <c r="A86" s="454" t="s">
        <v>892</v>
      </c>
      <c r="B86" s="503" t="s">
        <v>908</v>
      </c>
      <c r="C86" s="503" t="s">
        <v>827</v>
      </c>
      <c r="D86" s="503">
        <v>1</v>
      </c>
      <c r="E86" s="503">
        <v>11</v>
      </c>
      <c r="F86" s="511">
        <v>2001</v>
      </c>
      <c r="G86" s="463">
        <f t="shared" si="31"/>
        <v>266270</v>
      </c>
      <c r="H86" s="463">
        <f t="shared" si="32"/>
        <v>162600</v>
      </c>
      <c r="I86" s="463">
        <v>132600</v>
      </c>
      <c r="J86" s="463">
        <v>5</v>
      </c>
      <c r="K86" s="463">
        <f t="shared" si="36"/>
        <v>30000</v>
      </c>
      <c r="L86" s="463">
        <f t="shared" si="33"/>
        <v>103670</v>
      </c>
      <c r="M86" s="463">
        <v>10000</v>
      </c>
      <c r="N86" s="505">
        <v>1920</v>
      </c>
      <c r="O86" s="463">
        <v>20000</v>
      </c>
      <c r="P86" s="463">
        <v>10000</v>
      </c>
      <c r="Q86" s="463">
        <v>22500</v>
      </c>
      <c r="R86" s="506">
        <v>5650</v>
      </c>
      <c r="S86" s="506">
        <f t="shared" si="34"/>
        <v>12000</v>
      </c>
      <c r="T86" s="507">
        <v>21600</v>
      </c>
      <c r="U86" s="508">
        <v>6</v>
      </c>
      <c r="V86" s="509"/>
      <c r="X86" s="472"/>
    </row>
    <row r="87" spans="1:24" s="473" customFormat="1" ht="24" customHeight="1">
      <c r="A87" s="454" t="s">
        <v>892</v>
      </c>
      <c r="B87" s="503" t="s">
        <v>909</v>
      </c>
      <c r="C87" s="503" t="s">
        <v>827</v>
      </c>
      <c r="D87" s="503">
        <v>1</v>
      </c>
      <c r="E87" s="503">
        <v>12</v>
      </c>
      <c r="F87" s="511">
        <v>1956</v>
      </c>
      <c r="G87" s="463">
        <f t="shared" si="31"/>
        <v>249260</v>
      </c>
      <c r="H87" s="463">
        <f t="shared" si="32"/>
        <v>162600</v>
      </c>
      <c r="I87" s="463">
        <v>132600</v>
      </c>
      <c r="J87" s="463">
        <v>5</v>
      </c>
      <c r="K87" s="463">
        <f t="shared" si="36"/>
        <v>30000</v>
      </c>
      <c r="L87" s="463">
        <f t="shared" si="33"/>
        <v>86660</v>
      </c>
      <c r="M87" s="463">
        <v>10000</v>
      </c>
      <c r="N87" s="505">
        <v>1920</v>
      </c>
      <c r="O87" s="463">
        <v>20000</v>
      </c>
      <c r="P87" s="463">
        <v>10000</v>
      </c>
      <c r="Q87" s="463">
        <v>4300</v>
      </c>
      <c r="R87" s="506"/>
      <c r="S87" s="506">
        <f t="shared" si="34"/>
        <v>12000</v>
      </c>
      <c r="T87" s="507">
        <v>28440</v>
      </c>
      <c r="U87" s="508">
        <v>9</v>
      </c>
      <c r="V87" s="509"/>
      <c r="X87" s="472"/>
    </row>
    <row r="88" spans="1:24" s="477" customFormat="1" ht="24" customHeight="1">
      <c r="A88" s="454" t="s">
        <v>892</v>
      </c>
      <c r="B88" s="503" t="s">
        <v>910</v>
      </c>
      <c r="C88" s="503" t="s">
        <v>829</v>
      </c>
      <c r="D88" s="503">
        <v>3</v>
      </c>
      <c r="E88" s="503">
        <v>25</v>
      </c>
      <c r="F88" s="504">
        <v>2267</v>
      </c>
      <c r="G88" s="463">
        <f t="shared" si="31"/>
        <v>327620</v>
      </c>
      <c r="H88" s="463">
        <f t="shared" si="32"/>
        <v>186600</v>
      </c>
      <c r="I88" s="463">
        <v>156600</v>
      </c>
      <c r="J88" s="463">
        <v>6</v>
      </c>
      <c r="K88" s="463">
        <f t="shared" si="36"/>
        <v>30000</v>
      </c>
      <c r="L88" s="463">
        <f t="shared" si="33"/>
        <v>141020</v>
      </c>
      <c r="M88" s="463">
        <v>10000</v>
      </c>
      <c r="N88" s="505">
        <v>1920</v>
      </c>
      <c r="O88" s="463">
        <v>20000</v>
      </c>
      <c r="P88" s="463">
        <v>10000</v>
      </c>
      <c r="Q88" s="463">
        <v>22300</v>
      </c>
      <c r="R88" s="506"/>
      <c r="S88" s="506">
        <f t="shared" si="34"/>
        <v>14400</v>
      </c>
      <c r="T88" s="507">
        <v>62400</v>
      </c>
      <c r="U88" s="508">
        <v>18</v>
      </c>
      <c r="V88" s="503"/>
      <c r="X88" s="472"/>
    </row>
    <row r="89" spans="1:24" s="474" customFormat="1" ht="24" customHeight="1">
      <c r="A89" s="443" t="s">
        <v>911</v>
      </c>
      <c r="B89" s="502"/>
      <c r="C89" s="502"/>
      <c r="D89" s="502">
        <f t="shared" ref="D89:U89" si="37">SUM(D90:D100)</f>
        <v>16</v>
      </c>
      <c r="E89" s="502">
        <f t="shared" si="37"/>
        <v>174</v>
      </c>
      <c r="F89" s="502">
        <f t="shared" si="37"/>
        <v>22334</v>
      </c>
      <c r="G89" s="502">
        <f t="shared" si="37"/>
        <v>2994770</v>
      </c>
      <c r="H89" s="502">
        <f t="shared" si="37"/>
        <v>1904600</v>
      </c>
      <c r="I89" s="502">
        <f t="shared" si="37"/>
        <v>1554600</v>
      </c>
      <c r="J89" s="502">
        <f t="shared" si="37"/>
        <v>59</v>
      </c>
      <c r="K89" s="502">
        <f t="shared" si="37"/>
        <v>350000</v>
      </c>
      <c r="L89" s="502">
        <f t="shared" si="37"/>
        <v>1090170</v>
      </c>
      <c r="M89" s="502">
        <f t="shared" si="37"/>
        <v>110000</v>
      </c>
      <c r="N89" s="502">
        <f t="shared" si="37"/>
        <v>21120</v>
      </c>
      <c r="O89" s="502">
        <f t="shared" si="37"/>
        <v>220000</v>
      </c>
      <c r="P89" s="502">
        <f t="shared" si="37"/>
        <v>110000</v>
      </c>
      <c r="Q89" s="502">
        <f t="shared" si="37"/>
        <v>140800</v>
      </c>
      <c r="R89" s="512">
        <f t="shared" si="37"/>
        <v>21650</v>
      </c>
      <c r="S89" s="512">
        <f t="shared" si="37"/>
        <v>141600</v>
      </c>
      <c r="T89" s="512">
        <f t="shared" si="37"/>
        <v>325000</v>
      </c>
      <c r="U89" s="512">
        <f t="shared" si="37"/>
        <v>106</v>
      </c>
      <c r="V89" s="513"/>
      <c r="X89" s="472"/>
    </row>
    <row r="90" spans="1:24" s="473" customFormat="1" ht="24" customHeight="1">
      <c r="A90" s="454" t="s">
        <v>474</v>
      </c>
      <c r="B90" s="503" t="s">
        <v>912</v>
      </c>
      <c r="C90" s="503" t="s">
        <v>827</v>
      </c>
      <c r="D90" s="503">
        <v>2</v>
      </c>
      <c r="E90" s="503">
        <v>18</v>
      </c>
      <c r="F90" s="504">
        <v>1664</v>
      </c>
      <c r="G90" s="463">
        <f t="shared" ref="G90:G100" si="38">H90+L90</f>
        <v>270020</v>
      </c>
      <c r="H90" s="463">
        <f t="shared" ref="H90:H100" si="39">I90+K90</f>
        <v>162600</v>
      </c>
      <c r="I90" s="463">
        <v>132600</v>
      </c>
      <c r="J90" s="463">
        <v>5</v>
      </c>
      <c r="K90" s="463">
        <f t="shared" ref="K90:K92" si="40">IF(F90&gt;=500,IF(AND(F90&gt;=3000),30000,30000),30000)</f>
        <v>30000</v>
      </c>
      <c r="L90" s="463">
        <f t="shared" ref="L90:L100" si="41">SUM(M90:T90)</f>
        <v>107420</v>
      </c>
      <c r="M90" s="463">
        <v>10000</v>
      </c>
      <c r="N90" s="505">
        <v>1920</v>
      </c>
      <c r="O90" s="463">
        <v>20000</v>
      </c>
      <c r="P90" s="463">
        <v>10000</v>
      </c>
      <c r="Q90" s="463">
        <v>17500</v>
      </c>
      <c r="R90" s="506"/>
      <c r="S90" s="506">
        <f t="shared" ref="S90:S100" si="42">J90*2400</f>
        <v>12000</v>
      </c>
      <c r="T90" s="507">
        <v>36000</v>
      </c>
      <c r="U90" s="508">
        <v>12</v>
      </c>
      <c r="V90" s="509"/>
      <c r="X90" s="472"/>
    </row>
    <row r="91" spans="1:24" s="473" customFormat="1" ht="24" customHeight="1">
      <c r="A91" s="454" t="s">
        <v>474</v>
      </c>
      <c r="B91" s="503" t="s">
        <v>913</v>
      </c>
      <c r="C91" s="503" t="s">
        <v>829</v>
      </c>
      <c r="D91" s="503">
        <v>2</v>
      </c>
      <c r="E91" s="503">
        <v>23</v>
      </c>
      <c r="F91" s="504">
        <v>1969</v>
      </c>
      <c r="G91" s="463">
        <f t="shared" si="38"/>
        <v>288720</v>
      </c>
      <c r="H91" s="463">
        <f t="shared" si="39"/>
        <v>162600</v>
      </c>
      <c r="I91" s="463">
        <v>132600</v>
      </c>
      <c r="J91" s="463">
        <v>5</v>
      </c>
      <c r="K91" s="463">
        <f t="shared" si="40"/>
        <v>30000</v>
      </c>
      <c r="L91" s="463">
        <f t="shared" si="41"/>
        <v>126120</v>
      </c>
      <c r="M91" s="463">
        <v>10000</v>
      </c>
      <c r="N91" s="505">
        <v>1920</v>
      </c>
      <c r="O91" s="463">
        <v>20000</v>
      </c>
      <c r="P91" s="463">
        <v>10000</v>
      </c>
      <c r="Q91" s="463">
        <v>26000</v>
      </c>
      <c r="R91" s="506"/>
      <c r="S91" s="506">
        <f t="shared" si="42"/>
        <v>12000</v>
      </c>
      <c r="T91" s="507">
        <v>46200</v>
      </c>
      <c r="U91" s="508">
        <v>14</v>
      </c>
      <c r="V91" s="509"/>
      <c r="X91" s="472"/>
    </row>
    <row r="92" spans="1:24" s="473" customFormat="1" ht="24" customHeight="1">
      <c r="A92" s="454" t="s">
        <v>474</v>
      </c>
      <c r="B92" s="503" t="s">
        <v>914</v>
      </c>
      <c r="C92" s="503" t="s">
        <v>829</v>
      </c>
      <c r="D92" s="503">
        <v>2</v>
      </c>
      <c r="E92" s="503">
        <v>13</v>
      </c>
      <c r="F92" s="504">
        <v>1426</v>
      </c>
      <c r="G92" s="463">
        <f t="shared" si="38"/>
        <v>266800</v>
      </c>
      <c r="H92" s="463">
        <f t="shared" si="39"/>
        <v>162600</v>
      </c>
      <c r="I92" s="463">
        <v>132600</v>
      </c>
      <c r="J92" s="463">
        <v>5</v>
      </c>
      <c r="K92" s="463">
        <f t="shared" si="40"/>
        <v>30000</v>
      </c>
      <c r="L92" s="463">
        <f t="shared" si="41"/>
        <v>104200</v>
      </c>
      <c r="M92" s="463">
        <v>10000</v>
      </c>
      <c r="N92" s="505">
        <v>1920</v>
      </c>
      <c r="O92" s="463">
        <v>20000</v>
      </c>
      <c r="P92" s="463">
        <v>10000</v>
      </c>
      <c r="Q92" s="463">
        <v>24000</v>
      </c>
      <c r="R92" s="506"/>
      <c r="S92" s="506">
        <f t="shared" si="42"/>
        <v>12000</v>
      </c>
      <c r="T92" s="507">
        <v>26280</v>
      </c>
      <c r="U92" s="508">
        <v>9</v>
      </c>
      <c r="V92" s="509"/>
      <c r="X92" s="472"/>
    </row>
    <row r="93" spans="1:24" s="473" customFormat="1" ht="24" customHeight="1">
      <c r="A93" s="454" t="s">
        <v>474</v>
      </c>
      <c r="B93" s="503" t="s">
        <v>915</v>
      </c>
      <c r="C93" s="503" t="s">
        <v>829</v>
      </c>
      <c r="D93" s="503">
        <v>2</v>
      </c>
      <c r="E93" s="503">
        <v>26</v>
      </c>
      <c r="F93" s="504">
        <v>3586</v>
      </c>
      <c r="G93" s="463">
        <f t="shared" si="38"/>
        <v>335100</v>
      </c>
      <c r="H93" s="463">
        <f t="shared" si="39"/>
        <v>220600</v>
      </c>
      <c r="I93" s="463">
        <v>180600</v>
      </c>
      <c r="J93" s="463">
        <v>7</v>
      </c>
      <c r="K93" s="463">
        <f>IF(F93&gt;=500,IF(AND(F93&gt;=3000),40000,40000),40000)</f>
        <v>40000</v>
      </c>
      <c r="L93" s="463">
        <f t="shared" si="41"/>
        <v>114500</v>
      </c>
      <c r="M93" s="463">
        <v>10000</v>
      </c>
      <c r="N93" s="505">
        <v>1920</v>
      </c>
      <c r="O93" s="463">
        <v>20000</v>
      </c>
      <c r="P93" s="463">
        <v>10000</v>
      </c>
      <c r="Q93" s="463">
        <v>22300</v>
      </c>
      <c r="R93" s="506"/>
      <c r="S93" s="506">
        <f t="shared" si="42"/>
        <v>16800</v>
      </c>
      <c r="T93" s="507">
        <v>33480</v>
      </c>
      <c r="U93" s="508">
        <v>9</v>
      </c>
      <c r="V93" s="509"/>
      <c r="X93" s="472"/>
    </row>
    <row r="94" spans="1:24" s="473" customFormat="1" ht="24" customHeight="1">
      <c r="A94" s="454" t="s">
        <v>474</v>
      </c>
      <c r="B94" s="503" t="s">
        <v>916</v>
      </c>
      <c r="C94" s="503" t="s">
        <v>827</v>
      </c>
      <c r="D94" s="503">
        <v>1</v>
      </c>
      <c r="E94" s="503">
        <v>10</v>
      </c>
      <c r="F94" s="504">
        <v>1655</v>
      </c>
      <c r="G94" s="463">
        <f t="shared" si="38"/>
        <v>238220</v>
      </c>
      <c r="H94" s="463">
        <f t="shared" si="39"/>
        <v>162600</v>
      </c>
      <c r="I94" s="463">
        <v>132600</v>
      </c>
      <c r="J94" s="463">
        <v>5</v>
      </c>
      <c r="K94" s="463">
        <f t="shared" ref="K94:K99" si="43">IF(F94&gt;=500,IF(AND(F94&gt;=3000),30000,30000),30000)</f>
        <v>30000</v>
      </c>
      <c r="L94" s="463">
        <f t="shared" si="41"/>
        <v>75620</v>
      </c>
      <c r="M94" s="463">
        <v>10000</v>
      </c>
      <c r="N94" s="505">
        <v>1920</v>
      </c>
      <c r="O94" s="463">
        <v>20000</v>
      </c>
      <c r="P94" s="463">
        <v>10000</v>
      </c>
      <c r="Q94" s="463">
        <v>2500</v>
      </c>
      <c r="R94" s="506"/>
      <c r="S94" s="506">
        <f t="shared" si="42"/>
        <v>12000</v>
      </c>
      <c r="T94" s="507">
        <v>19200</v>
      </c>
      <c r="U94" s="508">
        <v>8</v>
      </c>
      <c r="V94" s="509"/>
      <c r="X94" s="472"/>
    </row>
    <row r="95" spans="1:24" s="473" customFormat="1" ht="24" customHeight="1">
      <c r="A95" s="454" t="s">
        <v>474</v>
      </c>
      <c r="B95" s="503" t="s">
        <v>917</v>
      </c>
      <c r="C95" s="503" t="s">
        <v>827</v>
      </c>
      <c r="D95" s="503">
        <v>1</v>
      </c>
      <c r="E95" s="503">
        <v>8</v>
      </c>
      <c r="F95" s="504">
        <v>1160</v>
      </c>
      <c r="G95" s="463">
        <f t="shared" si="38"/>
        <v>234820</v>
      </c>
      <c r="H95" s="463">
        <f t="shared" si="39"/>
        <v>162600</v>
      </c>
      <c r="I95" s="463">
        <v>132600</v>
      </c>
      <c r="J95" s="463">
        <v>5</v>
      </c>
      <c r="K95" s="463">
        <f t="shared" si="43"/>
        <v>30000</v>
      </c>
      <c r="L95" s="463">
        <f t="shared" si="41"/>
        <v>72220</v>
      </c>
      <c r="M95" s="463">
        <v>10000</v>
      </c>
      <c r="N95" s="505">
        <v>1920</v>
      </c>
      <c r="O95" s="463">
        <v>20000</v>
      </c>
      <c r="P95" s="463">
        <v>10000</v>
      </c>
      <c r="Q95" s="463">
        <v>1500</v>
      </c>
      <c r="R95" s="506"/>
      <c r="S95" s="506">
        <f t="shared" si="42"/>
        <v>12000</v>
      </c>
      <c r="T95" s="507">
        <v>16800</v>
      </c>
      <c r="U95" s="508">
        <v>6</v>
      </c>
      <c r="V95" s="509"/>
      <c r="X95" s="472"/>
    </row>
    <row r="96" spans="1:24" s="473" customFormat="1" ht="24" customHeight="1">
      <c r="A96" s="454" t="s">
        <v>474</v>
      </c>
      <c r="B96" s="503" t="s">
        <v>918</v>
      </c>
      <c r="C96" s="503" t="s">
        <v>827</v>
      </c>
      <c r="D96" s="503">
        <v>1</v>
      </c>
      <c r="E96" s="503">
        <v>7</v>
      </c>
      <c r="F96" s="504">
        <v>1160</v>
      </c>
      <c r="G96" s="463">
        <f t="shared" si="38"/>
        <v>242920</v>
      </c>
      <c r="H96" s="463">
        <f t="shared" si="39"/>
        <v>162600</v>
      </c>
      <c r="I96" s="463">
        <v>132600</v>
      </c>
      <c r="J96" s="463">
        <v>5</v>
      </c>
      <c r="K96" s="463">
        <f t="shared" si="43"/>
        <v>30000</v>
      </c>
      <c r="L96" s="463">
        <f t="shared" si="41"/>
        <v>80320</v>
      </c>
      <c r="M96" s="463">
        <v>10000</v>
      </c>
      <c r="N96" s="505">
        <v>1920</v>
      </c>
      <c r="O96" s="463">
        <v>20000</v>
      </c>
      <c r="P96" s="463">
        <v>10000</v>
      </c>
      <c r="Q96" s="463">
        <v>0</v>
      </c>
      <c r="R96" s="506"/>
      <c r="S96" s="506">
        <f t="shared" si="42"/>
        <v>12000</v>
      </c>
      <c r="T96" s="507">
        <v>26400</v>
      </c>
      <c r="U96" s="508">
        <v>8</v>
      </c>
      <c r="V96" s="509"/>
      <c r="X96" s="472"/>
    </row>
    <row r="97" spans="1:24" s="473" customFormat="1" ht="24" customHeight="1">
      <c r="A97" s="454" t="s">
        <v>474</v>
      </c>
      <c r="B97" s="503" t="s">
        <v>919</v>
      </c>
      <c r="C97" s="503" t="s">
        <v>827</v>
      </c>
      <c r="D97" s="503">
        <v>1</v>
      </c>
      <c r="E97" s="503">
        <v>18</v>
      </c>
      <c r="F97" s="504">
        <v>2398</v>
      </c>
      <c r="G97" s="463">
        <f t="shared" si="38"/>
        <v>260620</v>
      </c>
      <c r="H97" s="463">
        <f t="shared" si="39"/>
        <v>162600</v>
      </c>
      <c r="I97" s="463">
        <v>132600</v>
      </c>
      <c r="J97" s="463">
        <v>5</v>
      </c>
      <c r="K97" s="463">
        <f t="shared" si="43"/>
        <v>30000</v>
      </c>
      <c r="L97" s="463">
        <f t="shared" si="41"/>
        <v>98020</v>
      </c>
      <c r="M97" s="463">
        <v>10000</v>
      </c>
      <c r="N97" s="505">
        <v>1920</v>
      </c>
      <c r="O97" s="463">
        <v>20000</v>
      </c>
      <c r="P97" s="463">
        <v>10000</v>
      </c>
      <c r="Q97" s="463">
        <v>10500</v>
      </c>
      <c r="R97" s="506"/>
      <c r="S97" s="506">
        <f t="shared" si="42"/>
        <v>12000</v>
      </c>
      <c r="T97" s="507">
        <v>33600</v>
      </c>
      <c r="U97" s="508">
        <v>10</v>
      </c>
      <c r="V97" s="509"/>
      <c r="X97" s="472"/>
    </row>
    <row r="98" spans="1:24" s="473" customFormat="1" ht="24" customHeight="1">
      <c r="A98" s="454" t="s">
        <v>474</v>
      </c>
      <c r="B98" s="503" t="s">
        <v>920</v>
      </c>
      <c r="C98" s="503" t="s">
        <v>827</v>
      </c>
      <c r="D98" s="503">
        <v>1</v>
      </c>
      <c r="E98" s="503">
        <v>14</v>
      </c>
      <c r="F98" s="504">
        <v>1784</v>
      </c>
      <c r="G98" s="463">
        <f t="shared" si="38"/>
        <v>252120</v>
      </c>
      <c r="H98" s="463">
        <f t="shared" si="39"/>
        <v>162600</v>
      </c>
      <c r="I98" s="463">
        <v>132600</v>
      </c>
      <c r="J98" s="463">
        <v>5</v>
      </c>
      <c r="K98" s="463">
        <f t="shared" si="43"/>
        <v>30000</v>
      </c>
      <c r="L98" s="463">
        <f t="shared" si="41"/>
        <v>89520</v>
      </c>
      <c r="M98" s="463">
        <v>10000</v>
      </c>
      <c r="N98" s="505">
        <v>1920</v>
      </c>
      <c r="O98" s="463">
        <v>20000</v>
      </c>
      <c r="P98" s="463">
        <v>10000</v>
      </c>
      <c r="Q98" s="463">
        <v>6200</v>
      </c>
      <c r="R98" s="506"/>
      <c r="S98" s="506">
        <f t="shared" si="42"/>
        <v>12000</v>
      </c>
      <c r="T98" s="507">
        <v>29400</v>
      </c>
      <c r="U98" s="508">
        <v>9</v>
      </c>
      <c r="V98" s="509"/>
      <c r="X98" s="472"/>
    </row>
    <row r="99" spans="1:24" s="473" customFormat="1" ht="24" customHeight="1">
      <c r="A99" s="454" t="s">
        <v>474</v>
      </c>
      <c r="B99" s="503" t="s">
        <v>921</v>
      </c>
      <c r="C99" s="503" t="s">
        <v>827</v>
      </c>
      <c r="D99" s="503">
        <v>1</v>
      </c>
      <c r="E99" s="503">
        <v>14</v>
      </c>
      <c r="F99" s="504">
        <v>1884</v>
      </c>
      <c r="G99" s="463">
        <f t="shared" si="38"/>
        <v>242300</v>
      </c>
      <c r="H99" s="463">
        <f t="shared" si="39"/>
        <v>162600</v>
      </c>
      <c r="I99" s="463">
        <v>132600</v>
      </c>
      <c r="J99" s="463">
        <v>5</v>
      </c>
      <c r="K99" s="463">
        <f t="shared" si="43"/>
        <v>30000</v>
      </c>
      <c r="L99" s="463">
        <f t="shared" si="41"/>
        <v>79700</v>
      </c>
      <c r="M99" s="463">
        <v>10000</v>
      </c>
      <c r="N99" s="505">
        <v>1920</v>
      </c>
      <c r="O99" s="463">
        <v>20000</v>
      </c>
      <c r="P99" s="463">
        <v>10000</v>
      </c>
      <c r="Q99" s="463">
        <v>6700</v>
      </c>
      <c r="R99" s="506"/>
      <c r="S99" s="506">
        <f t="shared" si="42"/>
        <v>12000</v>
      </c>
      <c r="T99" s="507">
        <v>19080</v>
      </c>
      <c r="U99" s="508">
        <v>7</v>
      </c>
      <c r="V99" s="509"/>
      <c r="X99" s="472"/>
    </row>
    <row r="100" spans="1:24" s="473" customFormat="1" ht="24" customHeight="1">
      <c r="A100" s="454" t="s">
        <v>474</v>
      </c>
      <c r="B100" s="503" t="s">
        <v>922</v>
      </c>
      <c r="C100" s="503" t="s">
        <v>827</v>
      </c>
      <c r="D100" s="503">
        <v>2</v>
      </c>
      <c r="E100" s="503">
        <v>23</v>
      </c>
      <c r="F100" s="504">
        <v>3648</v>
      </c>
      <c r="G100" s="463">
        <f t="shared" si="38"/>
        <v>363130</v>
      </c>
      <c r="H100" s="463">
        <f t="shared" si="39"/>
        <v>220600</v>
      </c>
      <c r="I100" s="463">
        <v>180600</v>
      </c>
      <c r="J100" s="463">
        <v>7</v>
      </c>
      <c r="K100" s="463">
        <f>IF(F100&gt;=500,IF(AND(F100&gt;=3000),40000,40000),40000)</f>
        <v>40000</v>
      </c>
      <c r="L100" s="463">
        <f t="shared" si="41"/>
        <v>142530</v>
      </c>
      <c r="M100" s="463">
        <v>10000</v>
      </c>
      <c r="N100" s="505">
        <v>1920</v>
      </c>
      <c r="O100" s="463">
        <v>20000</v>
      </c>
      <c r="P100" s="463">
        <v>10000</v>
      </c>
      <c r="Q100" s="463">
        <v>23600</v>
      </c>
      <c r="R100" s="506">
        <v>21650</v>
      </c>
      <c r="S100" s="506">
        <f t="shared" si="42"/>
        <v>16800</v>
      </c>
      <c r="T100" s="507">
        <v>38560</v>
      </c>
      <c r="U100" s="508">
        <v>14</v>
      </c>
      <c r="V100" s="509"/>
      <c r="X100" s="472"/>
    </row>
    <row r="101" spans="1:24" s="474" customFormat="1" ht="24" customHeight="1">
      <c r="A101" s="443" t="s">
        <v>923</v>
      </c>
      <c r="B101" s="502"/>
      <c r="C101" s="502"/>
      <c r="D101" s="502">
        <f t="shared" ref="D101:U101" si="44">SUM(D102:D110)</f>
        <v>13</v>
      </c>
      <c r="E101" s="502">
        <f t="shared" si="44"/>
        <v>137</v>
      </c>
      <c r="F101" s="502">
        <f t="shared" si="44"/>
        <v>14354</v>
      </c>
      <c r="G101" s="502">
        <f t="shared" si="44"/>
        <v>2317080</v>
      </c>
      <c r="H101" s="502">
        <f t="shared" si="44"/>
        <v>1463400</v>
      </c>
      <c r="I101" s="502">
        <f t="shared" si="44"/>
        <v>1193400</v>
      </c>
      <c r="J101" s="502">
        <f t="shared" si="44"/>
        <v>45</v>
      </c>
      <c r="K101" s="502">
        <f t="shared" si="44"/>
        <v>270000</v>
      </c>
      <c r="L101" s="502">
        <f t="shared" si="44"/>
        <v>853680</v>
      </c>
      <c r="M101" s="502">
        <f t="shared" si="44"/>
        <v>90000</v>
      </c>
      <c r="N101" s="502">
        <f t="shared" si="44"/>
        <v>17280</v>
      </c>
      <c r="O101" s="502">
        <f t="shared" si="44"/>
        <v>180000</v>
      </c>
      <c r="P101" s="502">
        <f t="shared" si="44"/>
        <v>90000</v>
      </c>
      <c r="Q101" s="502">
        <f t="shared" si="44"/>
        <v>85500</v>
      </c>
      <c r="R101" s="512">
        <f t="shared" si="44"/>
        <v>25100</v>
      </c>
      <c r="S101" s="512">
        <f t="shared" si="44"/>
        <v>108000</v>
      </c>
      <c r="T101" s="512">
        <f t="shared" si="44"/>
        <v>257800</v>
      </c>
      <c r="U101" s="512">
        <f t="shared" si="44"/>
        <v>77</v>
      </c>
      <c r="V101" s="513"/>
      <c r="X101" s="472"/>
    </row>
    <row r="102" spans="1:24" s="473" customFormat="1" ht="24" customHeight="1">
      <c r="A102" s="454" t="s">
        <v>924</v>
      </c>
      <c r="B102" s="503" t="s">
        <v>925</v>
      </c>
      <c r="C102" s="503" t="s">
        <v>829</v>
      </c>
      <c r="D102" s="503">
        <v>2</v>
      </c>
      <c r="E102" s="503">
        <v>18</v>
      </c>
      <c r="F102" s="504">
        <v>1640</v>
      </c>
      <c r="G102" s="463">
        <f t="shared" ref="G102:G110" si="45">H102+L102</f>
        <v>284220</v>
      </c>
      <c r="H102" s="463">
        <f t="shared" ref="H102:H110" si="46">I102+K102</f>
        <v>162600</v>
      </c>
      <c r="I102" s="463">
        <v>132600</v>
      </c>
      <c r="J102" s="463">
        <v>5</v>
      </c>
      <c r="K102" s="463">
        <f t="shared" ref="K102:K110" si="47">IF(F102&gt;=500,IF(AND(F102&gt;=3000),30000,30000),30000)</f>
        <v>30000</v>
      </c>
      <c r="L102" s="463">
        <f t="shared" ref="L102:L110" si="48">SUM(M102:T102)</f>
        <v>121620</v>
      </c>
      <c r="M102" s="463">
        <v>10000</v>
      </c>
      <c r="N102" s="505">
        <v>1920</v>
      </c>
      <c r="O102" s="463">
        <v>20000</v>
      </c>
      <c r="P102" s="463">
        <v>10000</v>
      </c>
      <c r="Q102" s="463">
        <v>19000</v>
      </c>
      <c r="R102" s="506">
        <v>18300</v>
      </c>
      <c r="S102" s="506">
        <f t="shared" ref="S102:S110" si="49">J102*2400</f>
        <v>12000</v>
      </c>
      <c r="T102" s="507">
        <v>30400</v>
      </c>
      <c r="U102" s="508">
        <v>8</v>
      </c>
      <c r="V102" s="509"/>
      <c r="X102" s="472"/>
    </row>
    <row r="103" spans="1:24" s="473" customFormat="1" ht="24" customHeight="1">
      <c r="A103" s="454" t="s">
        <v>924</v>
      </c>
      <c r="B103" s="503" t="s">
        <v>926</v>
      </c>
      <c r="C103" s="503" t="s">
        <v>829</v>
      </c>
      <c r="D103" s="503">
        <v>2</v>
      </c>
      <c r="E103" s="503">
        <v>16</v>
      </c>
      <c r="F103" s="504">
        <v>1693</v>
      </c>
      <c r="G103" s="463">
        <f t="shared" si="45"/>
        <v>268920</v>
      </c>
      <c r="H103" s="463">
        <f t="shared" si="46"/>
        <v>162600</v>
      </c>
      <c r="I103" s="463">
        <v>132600</v>
      </c>
      <c r="J103" s="463">
        <v>5</v>
      </c>
      <c r="K103" s="463">
        <f t="shared" si="47"/>
        <v>30000</v>
      </c>
      <c r="L103" s="463">
        <f t="shared" si="48"/>
        <v>106320</v>
      </c>
      <c r="M103" s="463">
        <v>10000</v>
      </c>
      <c r="N103" s="505">
        <v>1920</v>
      </c>
      <c r="O103" s="463">
        <v>20000</v>
      </c>
      <c r="P103" s="463">
        <v>10000</v>
      </c>
      <c r="Q103" s="463">
        <v>14000</v>
      </c>
      <c r="R103" s="506"/>
      <c r="S103" s="506">
        <f t="shared" si="49"/>
        <v>12000</v>
      </c>
      <c r="T103" s="507">
        <v>38400</v>
      </c>
      <c r="U103" s="508">
        <v>12</v>
      </c>
      <c r="V103" s="509"/>
      <c r="X103" s="472"/>
    </row>
    <row r="104" spans="1:24" s="473" customFormat="1" ht="24" customHeight="1">
      <c r="A104" s="454" t="s">
        <v>924</v>
      </c>
      <c r="B104" s="503" t="s">
        <v>927</v>
      </c>
      <c r="C104" s="503" t="s">
        <v>827</v>
      </c>
      <c r="D104" s="503">
        <v>1</v>
      </c>
      <c r="E104" s="503">
        <v>17</v>
      </c>
      <c r="F104" s="504">
        <v>1842</v>
      </c>
      <c r="G104" s="463">
        <f t="shared" si="45"/>
        <v>247620</v>
      </c>
      <c r="H104" s="463">
        <f t="shared" si="46"/>
        <v>162600</v>
      </c>
      <c r="I104" s="463">
        <v>132600</v>
      </c>
      <c r="J104" s="463">
        <v>5</v>
      </c>
      <c r="K104" s="463">
        <f t="shared" si="47"/>
        <v>30000</v>
      </c>
      <c r="L104" s="463">
        <f t="shared" si="48"/>
        <v>85020</v>
      </c>
      <c r="M104" s="463">
        <v>10000</v>
      </c>
      <c r="N104" s="505">
        <v>1920</v>
      </c>
      <c r="O104" s="463">
        <v>20000</v>
      </c>
      <c r="P104" s="463">
        <v>10000</v>
      </c>
      <c r="Q104" s="463">
        <v>9500</v>
      </c>
      <c r="R104" s="506"/>
      <c r="S104" s="506">
        <f t="shared" si="49"/>
        <v>12000</v>
      </c>
      <c r="T104" s="507">
        <v>21600</v>
      </c>
      <c r="U104" s="508">
        <v>6</v>
      </c>
      <c r="V104" s="509"/>
      <c r="X104" s="472"/>
    </row>
    <row r="105" spans="1:24" s="473" customFormat="1" ht="24" customHeight="1">
      <c r="A105" s="454" t="s">
        <v>924</v>
      </c>
      <c r="B105" s="503" t="s">
        <v>928</v>
      </c>
      <c r="C105" s="503" t="s">
        <v>827</v>
      </c>
      <c r="D105" s="503">
        <v>1</v>
      </c>
      <c r="E105" s="503">
        <v>16</v>
      </c>
      <c r="F105" s="504">
        <v>1569</v>
      </c>
      <c r="G105" s="463">
        <f t="shared" si="45"/>
        <v>246520</v>
      </c>
      <c r="H105" s="463">
        <f t="shared" si="46"/>
        <v>162600</v>
      </c>
      <c r="I105" s="463">
        <v>132600</v>
      </c>
      <c r="J105" s="463">
        <v>5</v>
      </c>
      <c r="K105" s="463">
        <f t="shared" si="47"/>
        <v>30000</v>
      </c>
      <c r="L105" s="463">
        <f t="shared" si="48"/>
        <v>83920</v>
      </c>
      <c r="M105" s="463">
        <v>10000</v>
      </c>
      <c r="N105" s="505">
        <v>1920</v>
      </c>
      <c r="O105" s="463">
        <v>20000</v>
      </c>
      <c r="P105" s="463">
        <v>10000</v>
      </c>
      <c r="Q105" s="463">
        <v>6000</v>
      </c>
      <c r="R105" s="506"/>
      <c r="S105" s="506">
        <f t="shared" si="49"/>
        <v>12000</v>
      </c>
      <c r="T105" s="507">
        <v>24000</v>
      </c>
      <c r="U105" s="508">
        <v>6</v>
      </c>
      <c r="V105" s="509"/>
      <c r="X105" s="472"/>
    </row>
    <row r="106" spans="1:24" s="473" customFormat="1" ht="24" customHeight="1">
      <c r="A106" s="454" t="s">
        <v>924</v>
      </c>
      <c r="B106" s="503" t="s">
        <v>929</v>
      </c>
      <c r="C106" s="503" t="s">
        <v>827</v>
      </c>
      <c r="D106" s="503">
        <v>1</v>
      </c>
      <c r="E106" s="503">
        <v>10</v>
      </c>
      <c r="F106" s="504">
        <v>1050</v>
      </c>
      <c r="G106" s="463">
        <f t="shared" si="45"/>
        <v>236970</v>
      </c>
      <c r="H106" s="463">
        <f t="shared" si="46"/>
        <v>162600</v>
      </c>
      <c r="I106" s="463">
        <v>132600</v>
      </c>
      <c r="J106" s="463">
        <v>5</v>
      </c>
      <c r="K106" s="463">
        <f t="shared" si="47"/>
        <v>30000</v>
      </c>
      <c r="L106" s="463">
        <f t="shared" si="48"/>
        <v>74370</v>
      </c>
      <c r="M106" s="463">
        <v>10000</v>
      </c>
      <c r="N106" s="505">
        <v>1920</v>
      </c>
      <c r="O106" s="463">
        <v>20000</v>
      </c>
      <c r="P106" s="463">
        <v>10000</v>
      </c>
      <c r="Q106" s="463">
        <v>500</v>
      </c>
      <c r="R106" s="506">
        <v>3150</v>
      </c>
      <c r="S106" s="506">
        <f t="shared" si="49"/>
        <v>12000</v>
      </c>
      <c r="T106" s="507">
        <v>16800</v>
      </c>
      <c r="U106" s="508">
        <v>5</v>
      </c>
      <c r="V106" s="510" t="s">
        <v>930</v>
      </c>
      <c r="X106" s="472"/>
    </row>
    <row r="107" spans="1:24" s="473" customFormat="1" ht="24" customHeight="1">
      <c r="A107" s="454" t="s">
        <v>924</v>
      </c>
      <c r="B107" s="503" t="s">
        <v>931</v>
      </c>
      <c r="C107" s="503" t="s">
        <v>829</v>
      </c>
      <c r="D107" s="503">
        <v>1</v>
      </c>
      <c r="E107" s="503">
        <v>13</v>
      </c>
      <c r="F107" s="504">
        <v>1218</v>
      </c>
      <c r="G107" s="463">
        <f t="shared" si="45"/>
        <v>252860</v>
      </c>
      <c r="H107" s="463">
        <f t="shared" si="46"/>
        <v>162600</v>
      </c>
      <c r="I107" s="463">
        <v>132600</v>
      </c>
      <c r="J107" s="463">
        <v>5</v>
      </c>
      <c r="K107" s="463">
        <f t="shared" si="47"/>
        <v>30000</v>
      </c>
      <c r="L107" s="463">
        <f t="shared" si="48"/>
        <v>90260</v>
      </c>
      <c r="M107" s="463">
        <v>10000</v>
      </c>
      <c r="N107" s="505">
        <v>1920</v>
      </c>
      <c r="O107" s="463">
        <v>20000</v>
      </c>
      <c r="P107" s="463">
        <v>10000</v>
      </c>
      <c r="Q107" s="463">
        <v>5500</v>
      </c>
      <c r="R107" s="506"/>
      <c r="S107" s="506">
        <f t="shared" si="49"/>
        <v>12000</v>
      </c>
      <c r="T107" s="507">
        <v>30840</v>
      </c>
      <c r="U107" s="508">
        <v>8</v>
      </c>
      <c r="V107" s="509"/>
      <c r="X107" s="472"/>
    </row>
    <row r="108" spans="1:24" s="473" customFormat="1" ht="24" customHeight="1">
      <c r="A108" s="454" t="s">
        <v>924</v>
      </c>
      <c r="B108" s="503" t="s">
        <v>932</v>
      </c>
      <c r="C108" s="503" t="s">
        <v>829</v>
      </c>
      <c r="D108" s="503">
        <v>2</v>
      </c>
      <c r="E108" s="503">
        <v>16</v>
      </c>
      <c r="F108" s="504">
        <v>1938</v>
      </c>
      <c r="G108" s="463">
        <f t="shared" si="45"/>
        <v>261200</v>
      </c>
      <c r="H108" s="463">
        <f t="shared" si="46"/>
        <v>162600</v>
      </c>
      <c r="I108" s="463">
        <v>132600</v>
      </c>
      <c r="J108" s="463">
        <v>5</v>
      </c>
      <c r="K108" s="463">
        <f t="shared" si="47"/>
        <v>30000</v>
      </c>
      <c r="L108" s="463">
        <f t="shared" si="48"/>
        <v>98600</v>
      </c>
      <c r="M108" s="463">
        <v>10000</v>
      </c>
      <c r="N108" s="505">
        <v>1920</v>
      </c>
      <c r="O108" s="463">
        <v>20000</v>
      </c>
      <c r="P108" s="463">
        <v>10000</v>
      </c>
      <c r="Q108" s="463">
        <v>8800</v>
      </c>
      <c r="R108" s="506"/>
      <c r="S108" s="506">
        <f t="shared" si="49"/>
        <v>12000</v>
      </c>
      <c r="T108" s="507">
        <v>35880</v>
      </c>
      <c r="U108" s="508">
        <v>13</v>
      </c>
      <c r="V108" s="509"/>
      <c r="X108" s="472"/>
    </row>
    <row r="109" spans="1:24" s="473" customFormat="1" ht="24" customHeight="1">
      <c r="A109" s="454" t="s">
        <v>924</v>
      </c>
      <c r="B109" s="514" t="s">
        <v>933</v>
      </c>
      <c r="C109" s="503" t="s">
        <v>829</v>
      </c>
      <c r="D109" s="503">
        <v>2</v>
      </c>
      <c r="E109" s="503">
        <v>18</v>
      </c>
      <c r="F109" s="504">
        <v>1678</v>
      </c>
      <c r="G109" s="463">
        <f t="shared" si="45"/>
        <v>265570</v>
      </c>
      <c r="H109" s="463">
        <f t="shared" si="46"/>
        <v>162600</v>
      </c>
      <c r="I109" s="463">
        <v>132600</v>
      </c>
      <c r="J109" s="463">
        <v>5</v>
      </c>
      <c r="K109" s="463">
        <f t="shared" si="47"/>
        <v>30000</v>
      </c>
      <c r="L109" s="463">
        <f t="shared" si="48"/>
        <v>102970</v>
      </c>
      <c r="M109" s="463">
        <v>10000</v>
      </c>
      <c r="N109" s="505">
        <v>1920</v>
      </c>
      <c r="O109" s="463">
        <v>20000</v>
      </c>
      <c r="P109" s="463">
        <v>10000</v>
      </c>
      <c r="Q109" s="463">
        <v>14200</v>
      </c>
      <c r="R109" s="506">
        <v>3650</v>
      </c>
      <c r="S109" s="506">
        <f t="shared" si="49"/>
        <v>12000</v>
      </c>
      <c r="T109" s="507">
        <v>31200</v>
      </c>
      <c r="U109" s="508">
        <v>10</v>
      </c>
      <c r="V109" s="509"/>
      <c r="X109" s="472"/>
    </row>
    <row r="110" spans="1:24" s="473" customFormat="1" ht="24" customHeight="1">
      <c r="A110" s="454" t="s">
        <v>924</v>
      </c>
      <c r="B110" s="503" t="s">
        <v>934</v>
      </c>
      <c r="C110" s="503" t="s">
        <v>827</v>
      </c>
      <c r="D110" s="503">
        <v>1</v>
      </c>
      <c r="E110" s="503">
        <v>13</v>
      </c>
      <c r="F110" s="504">
        <v>1726</v>
      </c>
      <c r="G110" s="463">
        <f t="shared" si="45"/>
        <v>253200</v>
      </c>
      <c r="H110" s="463">
        <f t="shared" si="46"/>
        <v>162600</v>
      </c>
      <c r="I110" s="463">
        <v>132600</v>
      </c>
      <c r="J110" s="463">
        <v>5</v>
      </c>
      <c r="K110" s="463">
        <f t="shared" si="47"/>
        <v>30000</v>
      </c>
      <c r="L110" s="463">
        <f t="shared" si="48"/>
        <v>90600</v>
      </c>
      <c r="M110" s="463">
        <v>10000</v>
      </c>
      <c r="N110" s="505">
        <v>1920</v>
      </c>
      <c r="O110" s="463">
        <v>20000</v>
      </c>
      <c r="P110" s="463">
        <v>10000</v>
      </c>
      <c r="Q110" s="463">
        <v>8000</v>
      </c>
      <c r="R110" s="506"/>
      <c r="S110" s="506">
        <f t="shared" si="49"/>
        <v>12000</v>
      </c>
      <c r="T110" s="507">
        <v>28680</v>
      </c>
      <c r="U110" s="508">
        <v>9</v>
      </c>
      <c r="V110" s="509"/>
      <c r="X110" s="472"/>
    </row>
    <row r="111" spans="1:24" s="474" customFormat="1" ht="24" customHeight="1">
      <c r="A111" s="443" t="s">
        <v>935</v>
      </c>
      <c r="B111" s="502"/>
      <c r="C111" s="502"/>
      <c r="D111" s="502">
        <f t="shared" ref="D111:U111" si="50">SUM(D112:D131)</f>
        <v>35</v>
      </c>
      <c r="E111" s="502">
        <f t="shared" si="50"/>
        <v>388</v>
      </c>
      <c r="F111" s="502">
        <f t="shared" si="50"/>
        <v>64779</v>
      </c>
      <c r="G111" s="502">
        <f t="shared" si="50"/>
        <v>6409910</v>
      </c>
      <c r="H111" s="502">
        <f t="shared" si="50"/>
        <v>4030000</v>
      </c>
      <c r="I111" s="502">
        <f t="shared" si="50"/>
        <v>3300000</v>
      </c>
      <c r="J111" s="502">
        <f t="shared" si="50"/>
        <v>127</v>
      </c>
      <c r="K111" s="502">
        <f t="shared" si="50"/>
        <v>730000</v>
      </c>
      <c r="L111" s="502">
        <f t="shared" si="50"/>
        <v>2379910</v>
      </c>
      <c r="M111" s="502">
        <f t="shared" si="50"/>
        <v>200000</v>
      </c>
      <c r="N111" s="502">
        <f t="shared" si="50"/>
        <v>38400</v>
      </c>
      <c r="O111" s="502">
        <f t="shared" si="50"/>
        <v>360000</v>
      </c>
      <c r="P111" s="502">
        <f t="shared" si="50"/>
        <v>200000</v>
      </c>
      <c r="Q111" s="502">
        <f t="shared" si="50"/>
        <v>361900</v>
      </c>
      <c r="R111" s="512">
        <f t="shared" si="50"/>
        <v>28100</v>
      </c>
      <c r="S111" s="512">
        <f t="shared" si="50"/>
        <v>304800</v>
      </c>
      <c r="T111" s="512">
        <f t="shared" si="50"/>
        <v>886710</v>
      </c>
      <c r="U111" s="512">
        <f t="shared" si="50"/>
        <v>287</v>
      </c>
      <c r="V111" s="513"/>
      <c r="X111" s="472"/>
    </row>
    <row r="112" spans="1:24" s="473" customFormat="1" ht="24" customHeight="1">
      <c r="A112" s="454" t="s">
        <v>483</v>
      </c>
      <c r="B112" s="503" t="s">
        <v>936</v>
      </c>
      <c r="C112" s="503" t="s">
        <v>827</v>
      </c>
      <c r="D112" s="503">
        <v>2</v>
      </c>
      <c r="E112" s="503">
        <v>23</v>
      </c>
      <c r="F112" s="504">
        <v>3235</v>
      </c>
      <c r="G112" s="463">
        <f t="shared" ref="G112:G131" si="51">H112+L112</f>
        <v>355720</v>
      </c>
      <c r="H112" s="463">
        <f t="shared" ref="H112:H131" si="52">I112+K112</f>
        <v>220600</v>
      </c>
      <c r="I112" s="463">
        <v>180600</v>
      </c>
      <c r="J112" s="463">
        <v>7</v>
      </c>
      <c r="K112" s="463">
        <f t="shared" ref="K112:K114" si="53">IF(F112&gt;=500,IF(AND(F112&gt;=3000),40000,40000),40000)</f>
        <v>40000</v>
      </c>
      <c r="L112" s="463">
        <f t="shared" ref="L112:L131" si="54">SUM(M112:T112)</f>
        <v>135120</v>
      </c>
      <c r="M112" s="463">
        <v>10000</v>
      </c>
      <c r="N112" s="505">
        <v>1920</v>
      </c>
      <c r="O112" s="463">
        <v>20000</v>
      </c>
      <c r="P112" s="463">
        <v>10000</v>
      </c>
      <c r="Q112" s="463">
        <v>18800</v>
      </c>
      <c r="R112" s="506"/>
      <c r="S112" s="506">
        <f t="shared" ref="S112:S131" si="55">J112*2400</f>
        <v>16800</v>
      </c>
      <c r="T112" s="507">
        <v>57600</v>
      </c>
      <c r="U112" s="508">
        <v>17</v>
      </c>
      <c r="V112" s="509"/>
      <c r="X112" s="472"/>
    </row>
    <row r="113" spans="1:24" s="473" customFormat="1" ht="24" customHeight="1">
      <c r="A113" s="454" t="s">
        <v>483</v>
      </c>
      <c r="B113" s="503" t="s">
        <v>937</v>
      </c>
      <c r="C113" s="503" t="s">
        <v>827</v>
      </c>
      <c r="D113" s="503">
        <v>2</v>
      </c>
      <c r="E113" s="503">
        <v>27</v>
      </c>
      <c r="F113" s="504">
        <v>3845</v>
      </c>
      <c r="G113" s="463">
        <f t="shared" si="51"/>
        <v>332120</v>
      </c>
      <c r="H113" s="463">
        <f t="shared" si="52"/>
        <v>220600</v>
      </c>
      <c r="I113" s="463">
        <v>180600</v>
      </c>
      <c r="J113" s="463">
        <v>7</v>
      </c>
      <c r="K113" s="463">
        <f t="shared" si="53"/>
        <v>40000</v>
      </c>
      <c r="L113" s="463">
        <f t="shared" si="54"/>
        <v>111520</v>
      </c>
      <c r="M113" s="463">
        <v>10000</v>
      </c>
      <c r="N113" s="505">
        <v>1920</v>
      </c>
      <c r="O113" s="463">
        <v>20000</v>
      </c>
      <c r="P113" s="463">
        <v>10000</v>
      </c>
      <c r="Q113" s="463">
        <v>20400</v>
      </c>
      <c r="R113" s="506"/>
      <c r="S113" s="506">
        <f t="shared" si="55"/>
        <v>16800</v>
      </c>
      <c r="T113" s="507">
        <v>32400</v>
      </c>
      <c r="U113" s="508">
        <v>11</v>
      </c>
      <c r="V113" s="509"/>
      <c r="X113" s="472"/>
    </row>
    <row r="114" spans="1:24" s="473" customFormat="1" ht="24" customHeight="1">
      <c r="A114" s="454" t="s">
        <v>483</v>
      </c>
      <c r="B114" s="503" t="s">
        <v>938</v>
      </c>
      <c r="C114" s="503" t="s">
        <v>827</v>
      </c>
      <c r="D114" s="503">
        <v>2</v>
      </c>
      <c r="E114" s="503">
        <v>13</v>
      </c>
      <c r="F114" s="504">
        <v>3220</v>
      </c>
      <c r="G114" s="463">
        <f t="shared" si="51"/>
        <v>328460</v>
      </c>
      <c r="H114" s="463">
        <f t="shared" si="52"/>
        <v>220600</v>
      </c>
      <c r="I114" s="463">
        <v>180600</v>
      </c>
      <c r="J114" s="463">
        <v>7</v>
      </c>
      <c r="K114" s="463">
        <f t="shared" si="53"/>
        <v>40000</v>
      </c>
      <c r="L114" s="463">
        <f t="shared" si="54"/>
        <v>107860</v>
      </c>
      <c r="M114" s="463">
        <v>10000</v>
      </c>
      <c r="N114" s="505">
        <v>1920</v>
      </c>
      <c r="O114" s="463"/>
      <c r="P114" s="463">
        <v>10000</v>
      </c>
      <c r="Q114" s="463">
        <v>3700</v>
      </c>
      <c r="R114" s="506"/>
      <c r="S114" s="506">
        <f t="shared" si="55"/>
        <v>16800</v>
      </c>
      <c r="T114" s="507">
        <v>65440</v>
      </c>
      <c r="U114" s="508">
        <v>20</v>
      </c>
      <c r="V114" s="509"/>
      <c r="X114" s="472"/>
    </row>
    <row r="115" spans="1:24" s="478" customFormat="1" ht="24" customHeight="1">
      <c r="A115" s="454" t="s">
        <v>483</v>
      </c>
      <c r="B115" s="503" t="s">
        <v>939</v>
      </c>
      <c r="C115" s="503" t="s">
        <v>827</v>
      </c>
      <c r="D115" s="503">
        <v>1</v>
      </c>
      <c r="E115" s="503">
        <v>9</v>
      </c>
      <c r="F115" s="504">
        <v>1893</v>
      </c>
      <c r="G115" s="463">
        <f t="shared" si="51"/>
        <v>237760</v>
      </c>
      <c r="H115" s="463">
        <f t="shared" si="52"/>
        <v>162600</v>
      </c>
      <c r="I115" s="463">
        <v>132600</v>
      </c>
      <c r="J115" s="463">
        <v>5</v>
      </c>
      <c r="K115" s="463">
        <f>IF(F115&gt;=500,IF(AND(F115&gt;=3000),30000,30000),30000)</f>
        <v>30000</v>
      </c>
      <c r="L115" s="463">
        <f t="shared" si="54"/>
        <v>75160</v>
      </c>
      <c r="M115" s="463">
        <v>10000</v>
      </c>
      <c r="N115" s="505">
        <v>1920</v>
      </c>
      <c r="O115" s="463"/>
      <c r="P115" s="463">
        <v>10000</v>
      </c>
      <c r="Q115" s="463">
        <v>20000</v>
      </c>
      <c r="R115" s="506"/>
      <c r="S115" s="506">
        <f t="shared" si="55"/>
        <v>12000</v>
      </c>
      <c r="T115" s="507">
        <v>21240</v>
      </c>
      <c r="U115" s="508">
        <v>7</v>
      </c>
      <c r="V115" s="509"/>
      <c r="X115" s="472"/>
    </row>
    <row r="116" spans="1:24" s="478" customFormat="1" ht="24" customHeight="1">
      <c r="A116" s="454" t="s">
        <v>483</v>
      </c>
      <c r="B116" s="503" t="s">
        <v>940</v>
      </c>
      <c r="C116" s="503" t="s">
        <v>827</v>
      </c>
      <c r="D116" s="503">
        <v>1</v>
      </c>
      <c r="E116" s="503">
        <v>19</v>
      </c>
      <c r="F116" s="504">
        <v>3206</v>
      </c>
      <c r="G116" s="463">
        <f t="shared" si="51"/>
        <v>309320</v>
      </c>
      <c r="H116" s="463">
        <f t="shared" si="52"/>
        <v>220600</v>
      </c>
      <c r="I116" s="463">
        <v>180600</v>
      </c>
      <c r="J116" s="463">
        <v>7</v>
      </c>
      <c r="K116" s="463">
        <f t="shared" ref="K116:K120" si="56">IF(F116&gt;=500,IF(AND(F116&gt;=3000),40000,40000),40000)</f>
        <v>40000</v>
      </c>
      <c r="L116" s="463">
        <f t="shared" si="54"/>
        <v>88720</v>
      </c>
      <c r="M116" s="463">
        <v>10000</v>
      </c>
      <c r="N116" s="505">
        <v>1920</v>
      </c>
      <c r="O116" s="463">
        <v>20000</v>
      </c>
      <c r="P116" s="463">
        <v>10000</v>
      </c>
      <c r="Q116" s="463">
        <v>10800</v>
      </c>
      <c r="R116" s="506"/>
      <c r="S116" s="506">
        <f t="shared" si="55"/>
        <v>16800</v>
      </c>
      <c r="T116" s="507">
        <v>19200</v>
      </c>
      <c r="U116" s="508">
        <v>7</v>
      </c>
      <c r="V116" s="509"/>
      <c r="X116" s="472"/>
    </row>
    <row r="117" spans="1:24" s="478" customFormat="1" ht="24" customHeight="1">
      <c r="A117" s="454" t="s">
        <v>483</v>
      </c>
      <c r="B117" s="503" t="s">
        <v>941</v>
      </c>
      <c r="C117" s="503" t="s">
        <v>827</v>
      </c>
      <c r="D117" s="503">
        <v>1</v>
      </c>
      <c r="E117" s="503">
        <v>14</v>
      </c>
      <c r="F117" s="504">
        <v>2406</v>
      </c>
      <c r="G117" s="463">
        <f t="shared" si="51"/>
        <v>264300</v>
      </c>
      <c r="H117" s="463">
        <f t="shared" si="52"/>
        <v>162600</v>
      </c>
      <c r="I117" s="463">
        <v>132600</v>
      </c>
      <c r="J117" s="463">
        <v>5</v>
      </c>
      <c r="K117" s="463">
        <f>IF(F117&gt;=500,IF(AND(F117&gt;=3000),30000,30000),30000)</f>
        <v>30000</v>
      </c>
      <c r="L117" s="463">
        <f t="shared" si="54"/>
        <v>101700</v>
      </c>
      <c r="M117" s="463">
        <v>10000</v>
      </c>
      <c r="N117" s="505">
        <v>1920</v>
      </c>
      <c r="O117" s="463">
        <v>20000</v>
      </c>
      <c r="P117" s="463">
        <v>10000</v>
      </c>
      <c r="Q117" s="463">
        <v>25900</v>
      </c>
      <c r="R117" s="506"/>
      <c r="S117" s="506">
        <f t="shared" si="55"/>
        <v>12000</v>
      </c>
      <c r="T117" s="507">
        <v>21880</v>
      </c>
      <c r="U117" s="508">
        <v>8</v>
      </c>
      <c r="V117" s="509"/>
      <c r="X117" s="472"/>
    </row>
    <row r="118" spans="1:24" s="478" customFormat="1" ht="24" customHeight="1">
      <c r="A118" s="454" t="s">
        <v>483</v>
      </c>
      <c r="B118" s="503" t="s">
        <v>942</v>
      </c>
      <c r="C118" s="503" t="s">
        <v>827</v>
      </c>
      <c r="D118" s="503">
        <v>2</v>
      </c>
      <c r="E118" s="503">
        <v>20</v>
      </c>
      <c r="F118" s="504">
        <v>3053</v>
      </c>
      <c r="G118" s="463">
        <f t="shared" si="51"/>
        <v>357800</v>
      </c>
      <c r="H118" s="463">
        <f t="shared" si="52"/>
        <v>220600</v>
      </c>
      <c r="I118" s="463">
        <v>180600</v>
      </c>
      <c r="J118" s="463">
        <v>7</v>
      </c>
      <c r="K118" s="463">
        <f t="shared" si="56"/>
        <v>40000</v>
      </c>
      <c r="L118" s="463">
        <f t="shared" si="54"/>
        <v>137200</v>
      </c>
      <c r="M118" s="463">
        <v>10000</v>
      </c>
      <c r="N118" s="505">
        <v>1920</v>
      </c>
      <c r="O118" s="463">
        <v>20000</v>
      </c>
      <c r="P118" s="463">
        <v>10000</v>
      </c>
      <c r="Q118" s="463">
        <v>13800</v>
      </c>
      <c r="R118" s="506"/>
      <c r="S118" s="506">
        <f t="shared" si="55"/>
        <v>16800</v>
      </c>
      <c r="T118" s="507">
        <v>64680</v>
      </c>
      <c r="U118" s="508">
        <v>20</v>
      </c>
      <c r="V118" s="509"/>
      <c r="X118" s="472"/>
    </row>
    <row r="119" spans="1:24" s="478" customFormat="1" ht="24" customHeight="1">
      <c r="A119" s="454" t="s">
        <v>483</v>
      </c>
      <c r="B119" s="503" t="s">
        <v>943</v>
      </c>
      <c r="C119" s="503" t="s">
        <v>827</v>
      </c>
      <c r="D119" s="503">
        <v>2</v>
      </c>
      <c r="E119" s="503">
        <v>23</v>
      </c>
      <c r="F119" s="504">
        <v>3563</v>
      </c>
      <c r="G119" s="463">
        <f t="shared" si="51"/>
        <v>361620</v>
      </c>
      <c r="H119" s="463">
        <f t="shared" si="52"/>
        <v>220600</v>
      </c>
      <c r="I119" s="463">
        <v>180600</v>
      </c>
      <c r="J119" s="463">
        <v>7</v>
      </c>
      <c r="K119" s="463">
        <f t="shared" si="56"/>
        <v>40000</v>
      </c>
      <c r="L119" s="463">
        <f t="shared" si="54"/>
        <v>141020</v>
      </c>
      <c r="M119" s="463">
        <v>10000</v>
      </c>
      <c r="N119" s="505">
        <v>1920</v>
      </c>
      <c r="O119" s="463">
        <v>20000</v>
      </c>
      <c r="P119" s="463">
        <v>10000</v>
      </c>
      <c r="Q119" s="463">
        <v>16500</v>
      </c>
      <c r="R119" s="506"/>
      <c r="S119" s="506">
        <f t="shared" si="55"/>
        <v>16800</v>
      </c>
      <c r="T119" s="507">
        <v>65800</v>
      </c>
      <c r="U119" s="508">
        <v>20</v>
      </c>
      <c r="V119" s="509"/>
      <c r="X119" s="472"/>
    </row>
    <row r="120" spans="1:24" s="478" customFormat="1" ht="24" customHeight="1">
      <c r="A120" s="454" t="s">
        <v>483</v>
      </c>
      <c r="B120" s="503" t="s">
        <v>944</v>
      </c>
      <c r="C120" s="503" t="s">
        <v>827</v>
      </c>
      <c r="D120" s="503">
        <v>5</v>
      </c>
      <c r="E120" s="503">
        <v>31</v>
      </c>
      <c r="F120" s="504">
        <v>4680</v>
      </c>
      <c r="G120" s="463">
        <f t="shared" si="51"/>
        <v>397220</v>
      </c>
      <c r="H120" s="463">
        <f t="shared" si="52"/>
        <v>220600</v>
      </c>
      <c r="I120" s="463">
        <v>180600</v>
      </c>
      <c r="J120" s="463">
        <v>7</v>
      </c>
      <c r="K120" s="463">
        <f t="shared" si="56"/>
        <v>40000</v>
      </c>
      <c r="L120" s="463">
        <f t="shared" si="54"/>
        <v>176620</v>
      </c>
      <c r="M120" s="463">
        <v>10000</v>
      </c>
      <c r="N120" s="505">
        <v>1920</v>
      </c>
      <c r="O120" s="463">
        <v>20000</v>
      </c>
      <c r="P120" s="463">
        <v>10000</v>
      </c>
      <c r="Q120" s="463">
        <v>31100</v>
      </c>
      <c r="R120" s="506"/>
      <c r="S120" s="506">
        <f t="shared" si="55"/>
        <v>16800</v>
      </c>
      <c r="T120" s="507">
        <v>86800</v>
      </c>
      <c r="U120" s="508">
        <v>28</v>
      </c>
      <c r="V120" s="509"/>
      <c r="X120" s="472"/>
    </row>
    <row r="121" spans="1:24" s="478" customFormat="1" ht="24" customHeight="1">
      <c r="A121" s="454" t="s">
        <v>483</v>
      </c>
      <c r="B121" s="503" t="s">
        <v>945</v>
      </c>
      <c r="C121" s="503" t="s">
        <v>829</v>
      </c>
      <c r="D121" s="503">
        <v>2</v>
      </c>
      <c r="E121" s="503">
        <v>22</v>
      </c>
      <c r="F121" s="504">
        <v>2536</v>
      </c>
      <c r="G121" s="463">
        <f t="shared" si="51"/>
        <v>299120</v>
      </c>
      <c r="H121" s="463">
        <f t="shared" si="52"/>
        <v>162600</v>
      </c>
      <c r="I121" s="463">
        <v>132600</v>
      </c>
      <c r="J121" s="463">
        <v>5</v>
      </c>
      <c r="K121" s="463">
        <f t="shared" ref="K121:K124" si="57">IF(F121&gt;=500,IF(AND(F121&gt;=3000),30000,30000),30000)</f>
        <v>30000</v>
      </c>
      <c r="L121" s="463">
        <f t="shared" si="54"/>
        <v>136520</v>
      </c>
      <c r="M121" s="463">
        <v>10000</v>
      </c>
      <c r="N121" s="505">
        <v>1920</v>
      </c>
      <c r="O121" s="463">
        <v>20000</v>
      </c>
      <c r="P121" s="463">
        <v>10000</v>
      </c>
      <c r="Q121" s="463">
        <v>22600</v>
      </c>
      <c r="R121" s="506"/>
      <c r="S121" s="506">
        <f t="shared" si="55"/>
        <v>12000</v>
      </c>
      <c r="T121" s="507">
        <v>60000</v>
      </c>
      <c r="U121" s="508">
        <v>17</v>
      </c>
      <c r="V121" s="509"/>
      <c r="X121" s="472"/>
    </row>
    <row r="122" spans="1:24" s="478" customFormat="1" ht="24" customHeight="1">
      <c r="A122" s="454" t="s">
        <v>483</v>
      </c>
      <c r="B122" s="503" t="s">
        <v>946</v>
      </c>
      <c r="C122" s="503" t="s">
        <v>827</v>
      </c>
      <c r="D122" s="503">
        <v>2</v>
      </c>
      <c r="E122" s="503">
        <v>33</v>
      </c>
      <c r="F122" s="504">
        <v>6767</v>
      </c>
      <c r="G122" s="463">
        <f t="shared" si="51"/>
        <v>372290</v>
      </c>
      <c r="H122" s="463">
        <f t="shared" si="52"/>
        <v>220600</v>
      </c>
      <c r="I122" s="463">
        <v>180600</v>
      </c>
      <c r="J122" s="463">
        <v>7</v>
      </c>
      <c r="K122" s="463">
        <f t="shared" ref="K122:K128" si="58">IF(F122&gt;=500,IF(AND(F122&gt;=3000),40000,40000),40000)</f>
        <v>40000</v>
      </c>
      <c r="L122" s="463">
        <f t="shared" si="54"/>
        <v>151690</v>
      </c>
      <c r="M122" s="463">
        <v>10000</v>
      </c>
      <c r="N122" s="505">
        <v>1920</v>
      </c>
      <c r="O122" s="463">
        <v>20000</v>
      </c>
      <c r="P122" s="463">
        <v>10000</v>
      </c>
      <c r="Q122" s="463">
        <v>27500</v>
      </c>
      <c r="R122" s="506"/>
      <c r="S122" s="506">
        <f t="shared" si="55"/>
        <v>16800</v>
      </c>
      <c r="T122" s="507">
        <v>65470</v>
      </c>
      <c r="U122" s="508">
        <v>21</v>
      </c>
      <c r="V122" s="509"/>
      <c r="X122" s="472"/>
    </row>
    <row r="123" spans="1:24" s="478" customFormat="1" ht="24" customHeight="1">
      <c r="A123" s="454" t="s">
        <v>483</v>
      </c>
      <c r="B123" s="503" t="s">
        <v>947</v>
      </c>
      <c r="C123" s="503" t="s">
        <v>827</v>
      </c>
      <c r="D123" s="503">
        <v>1</v>
      </c>
      <c r="E123" s="503">
        <v>14</v>
      </c>
      <c r="F123" s="504">
        <v>2101</v>
      </c>
      <c r="G123" s="463">
        <f t="shared" si="51"/>
        <v>286520</v>
      </c>
      <c r="H123" s="463">
        <f t="shared" si="52"/>
        <v>162600</v>
      </c>
      <c r="I123" s="463">
        <v>132600</v>
      </c>
      <c r="J123" s="463">
        <v>5</v>
      </c>
      <c r="K123" s="463">
        <f t="shared" si="57"/>
        <v>30000</v>
      </c>
      <c r="L123" s="463">
        <f t="shared" si="54"/>
        <v>123920</v>
      </c>
      <c r="M123" s="463">
        <v>10000</v>
      </c>
      <c r="N123" s="505">
        <v>1920</v>
      </c>
      <c r="O123" s="463">
        <v>20000</v>
      </c>
      <c r="P123" s="463">
        <v>10000</v>
      </c>
      <c r="Q123" s="463">
        <v>24000</v>
      </c>
      <c r="R123" s="506"/>
      <c r="S123" s="506">
        <f t="shared" si="55"/>
        <v>12000</v>
      </c>
      <c r="T123" s="507">
        <v>46000</v>
      </c>
      <c r="U123" s="508">
        <v>15</v>
      </c>
      <c r="V123" s="509"/>
      <c r="X123" s="472"/>
    </row>
    <row r="124" spans="1:24" s="478" customFormat="1" ht="24" customHeight="1">
      <c r="A124" s="454" t="s">
        <v>483</v>
      </c>
      <c r="B124" s="503" t="s">
        <v>948</v>
      </c>
      <c r="C124" s="503" t="s">
        <v>827</v>
      </c>
      <c r="D124" s="503">
        <v>1</v>
      </c>
      <c r="E124" s="503">
        <v>15</v>
      </c>
      <c r="F124" s="515">
        <v>2626</v>
      </c>
      <c r="G124" s="463">
        <f t="shared" si="51"/>
        <v>270220</v>
      </c>
      <c r="H124" s="463">
        <f t="shared" si="52"/>
        <v>162600</v>
      </c>
      <c r="I124" s="463">
        <v>132600</v>
      </c>
      <c r="J124" s="463">
        <v>5</v>
      </c>
      <c r="K124" s="463">
        <f t="shared" si="57"/>
        <v>30000</v>
      </c>
      <c r="L124" s="463">
        <f t="shared" si="54"/>
        <v>107620</v>
      </c>
      <c r="M124" s="463">
        <v>10000</v>
      </c>
      <c r="N124" s="505">
        <v>1920</v>
      </c>
      <c r="O124" s="463">
        <v>20000</v>
      </c>
      <c r="P124" s="463">
        <v>10000</v>
      </c>
      <c r="Q124" s="463">
        <v>6400</v>
      </c>
      <c r="R124" s="506">
        <v>28100</v>
      </c>
      <c r="S124" s="506">
        <f t="shared" si="55"/>
        <v>12000</v>
      </c>
      <c r="T124" s="507">
        <v>19200</v>
      </c>
      <c r="U124" s="508">
        <v>7</v>
      </c>
      <c r="V124" s="509"/>
      <c r="X124" s="472"/>
    </row>
    <row r="125" spans="1:24" s="473" customFormat="1" ht="24" customHeight="1">
      <c r="A125" s="454" t="s">
        <v>483</v>
      </c>
      <c r="B125" s="503" t="s">
        <v>949</v>
      </c>
      <c r="C125" s="503" t="s">
        <v>827</v>
      </c>
      <c r="D125" s="503">
        <v>1</v>
      </c>
      <c r="E125" s="503">
        <v>15</v>
      </c>
      <c r="F125" s="515">
        <v>3329</v>
      </c>
      <c r="G125" s="463">
        <f t="shared" si="51"/>
        <v>339280</v>
      </c>
      <c r="H125" s="463">
        <f t="shared" si="52"/>
        <v>220600</v>
      </c>
      <c r="I125" s="463">
        <v>180600</v>
      </c>
      <c r="J125" s="463">
        <v>7</v>
      </c>
      <c r="K125" s="463">
        <f t="shared" si="58"/>
        <v>40000</v>
      </c>
      <c r="L125" s="463">
        <f t="shared" si="54"/>
        <v>118680</v>
      </c>
      <c r="M125" s="463">
        <v>10000</v>
      </c>
      <c r="N125" s="505">
        <v>1920</v>
      </c>
      <c r="O125" s="463">
        <v>20000</v>
      </c>
      <c r="P125" s="463">
        <v>10000</v>
      </c>
      <c r="Q125" s="463">
        <v>29000</v>
      </c>
      <c r="R125" s="506"/>
      <c r="S125" s="506">
        <f t="shared" si="55"/>
        <v>16800</v>
      </c>
      <c r="T125" s="507">
        <v>30960</v>
      </c>
      <c r="U125" s="508">
        <v>9</v>
      </c>
      <c r="V125" s="509"/>
      <c r="X125" s="472"/>
    </row>
    <row r="126" spans="1:24" s="473" customFormat="1" ht="24" customHeight="1">
      <c r="A126" s="454" t="s">
        <v>483</v>
      </c>
      <c r="B126" s="503" t="s">
        <v>950</v>
      </c>
      <c r="C126" s="503" t="s">
        <v>827</v>
      </c>
      <c r="D126" s="503">
        <v>2</v>
      </c>
      <c r="E126" s="503">
        <v>26</v>
      </c>
      <c r="F126" s="515">
        <v>3774</v>
      </c>
      <c r="G126" s="463">
        <f t="shared" si="51"/>
        <v>337520</v>
      </c>
      <c r="H126" s="463">
        <f t="shared" si="52"/>
        <v>220600</v>
      </c>
      <c r="I126" s="463">
        <v>180600</v>
      </c>
      <c r="J126" s="463">
        <v>7</v>
      </c>
      <c r="K126" s="463">
        <f t="shared" si="58"/>
        <v>40000</v>
      </c>
      <c r="L126" s="463">
        <f t="shared" si="54"/>
        <v>116920</v>
      </c>
      <c r="M126" s="463">
        <v>10000</v>
      </c>
      <c r="N126" s="505">
        <v>1920</v>
      </c>
      <c r="O126" s="463">
        <v>20000</v>
      </c>
      <c r="P126" s="463">
        <v>10000</v>
      </c>
      <c r="Q126" s="463">
        <v>22800</v>
      </c>
      <c r="R126" s="506"/>
      <c r="S126" s="506">
        <f t="shared" si="55"/>
        <v>16800</v>
      </c>
      <c r="T126" s="507">
        <v>35400</v>
      </c>
      <c r="U126" s="508">
        <v>14</v>
      </c>
      <c r="V126" s="510" t="s">
        <v>951</v>
      </c>
      <c r="X126" s="472"/>
    </row>
    <row r="127" spans="1:24" s="473" customFormat="1" ht="24" customHeight="1">
      <c r="A127" s="454" t="s">
        <v>483</v>
      </c>
      <c r="B127" s="503" t="s">
        <v>952</v>
      </c>
      <c r="C127" s="503" t="s">
        <v>829</v>
      </c>
      <c r="D127" s="503">
        <v>2</v>
      </c>
      <c r="E127" s="503">
        <v>23</v>
      </c>
      <c r="F127" s="515">
        <v>3801</v>
      </c>
      <c r="G127" s="463">
        <f t="shared" si="51"/>
        <v>348820</v>
      </c>
      <c r="H127" s="463">
        <f t="shared" si="52"/>
        <v>220600</v>
      </c>
      <c r="I127" s="463">
        <v>180600</v>
      </c>
      <c r="J127" s="463">
        <v>7</v>
      </c>
      <c r="K127" s="463">
        <f t="shared" si="58"/>
        <v>40000</v>
      </c>
      <c r="L127" s="463">
        <f t="shared" si="54"/>
        <v>128220</v>
      </c>
      <c r="M127" s="463">
        <v>10000</v>
      </c>
      <c r="N127" s="505">
        <v>1920</v>
      </c>
      <c r="O127" s="463">
        <v>20000</v>
      </c>
      <c r="P127" s="463">
        <v>10000</v>
      </c>
      <c r="Q127" s="463">
        <v>16500</v>
      </c>
      <c r="R127" s="506"/>
      <c r="S127" s="506">
        <f t="shared" si="55"/>
        <v>16800</v>
      </c>
      <c r="T127" s="507">
        <v>53000</v>
      </c>
      <c r="U127" s="508">
        <v>18</v>
      </c>
      <c r="V127" s="509"/>
      <c r="X127" s="472"/>
    </row>
    <row r="128" spans="1:24" s="473" customFormat="1" ht="24" customHeight="1">
      <c r="A128" s="454" t="s">
        <v>483</v>
      </c>
      <c r="B128" s="503" t="s">
        <v>953</v>
      </c>
      <c r="C128" s="503" t="s">
        <v>827</v>
      </c>
      <c r="D128" s="503">
        <v>2</v>
      </c>
      <c r="E128" s="503">
        <v>22</v>
      </c>
      <c r="F128" s="515">
        <v>3612</v>
      </c>
      <c r="G128" s="463">
        <f t="shared" si="51"/>
        <v>347500</v>
      </c>
      <c r="H128" s="463">
        <f t="shared" si="52"/>
        <v>220600</v>
      </c>
      <c r="I128" s="463">
        <v>180600</v>
      </c>
      <c r="J128" s="463">
        <v>7</v>
      </c>
      <c r="K128" s="463">
        <f t="shared" si="58"/>
        <v>40000</v>
      </c>
      <c r="L128" s="463">
        <f t="shared" si="54"/>
        <v>126900</v>
      </c>
      <c r="M128" s="463">
        <v>10000</v>
      </c>
      <c r="N128" s="505">
        <v>1920</v>
      </c>
      <c r="O128" s="463">
        <v>20000</v>
      </c>
      <c r="P128" s="463">
        <v>10000</v>
      </c>
      <c r="Q128" s="463">
        <v>15500</v>
      </c>
      <c r="R128" s="506"/>
      <c r="S128" s="506">
        <f t="shared" si="55"/>
        <v>16800</v>
      </c>
      <c r="T128" s="507">
        <v>52680</v>
      </c>
      <c r="U128" s="508">
        <v>19</v>
      </c>
      <c r="V128" s="509"/>
      <c r="X128" s="472"/>
    </row>
    <row r="129" spans="1:24" s="478" customFormat="1" ht="24" customHeight="1">
      <c r="A129" s="454" t="s">
        <v>483</v>
      </c>
      <c r="B129" s="503" t="s">
        <v>954</v>
      </c>
      <c r="C129" s="503" t="s">
        <v>827</v>
      </c>
      <c r="D129" s="503">
        <v>1</v>
      </c>
      <c r="E129" s="503">
        <v>10</v>
      </c>
      <c r="F129" s="515">
        <v>2163</v>
      </c>
      <c r="G129" s="463">
        <f t="shared" si="51"/>
        <v>253920</v>
      </c>
      <c r="H129" s="463">
        <f t="shared" si="52"/>
        <v>162600</v>
      </c>
      <c r="I129" s="463">
        <v>132600</v>
      </c>
      <c r="J129" s="463">
        <v>5</v>
      </c>
      <c r="K129" s="463">
        <f t="shared" ref="K129:K150" si="59">IF(F129&gt;=500,IF(AND(F129&gt;=3000),30000,30000),30000)</f>
        <v>30000</v>
      </c>
      <c r="L129" s="463">
        <f t="shared" si="54"/>
        <v>91320</v>
      </c>
      <c r="M129" s="463">
        <v>10000</v>
      </c>
      <c r="N129" s="505">
        <v>1920</v>
      </c>
      <c r="O129" s="463">
        <v>20000</v>
      </c>
      <c r="P129" s="463">
        <v>10000</v>
      </c>
      <c r="Q129" s="463">
        <v>20600</v>
      </c>
      <c r="R129" s="506"/>
      <c r="S129" s="506">
        <f t="shared" si="55"/>
        <v>12000</v>
      </c>
      <c r="T129" s="507">
        <v>16800</v>
      </c>
      <c r="U129" s="508">
        <v>5</v>
      </c>
      <c r="V129" s="509"/>
      <c r="X129" s="472"/>
    </row>
    <row r="130" spans="1:24" s="478" customFormat="1" ht="24" customHeight="1">
      <c r="A130" s="454" t="s">
        <v>483</v>
      </c>
      <c r="B130" s="503" t="s">
        <v>955</v>
      </c>
      <c r="C130" s="503" t="s">
        <v>827</v>
      </c>
      <c r="D130" s="503">
        <v>1</v>
      </c>
      <c r="E130" s="503">
        <v>14</v>
      </c>
      <c r="F130" s="515">
        <v>3257</v>
      </c>
      <c r="G130" s="463">
        <f t="shared" si="51"/>
        <v>305220</v>
      </c>
      <c r="H130" s="463">
        <f t="shared" si="52"/>
        <v>220600</v>
      </c>
      <c r="I130" s="463">
        <v>180600</v>
      </c>
      <c r="J130" s="463">
        <v>7</v>
      </c>
      <c r="K130" s="463">
        <f>IF(F130&gt;=500,IF(AND(F130&gt;=3000),40000,40000),40000)</f>
        <v>40000</v>
      </c>
      <c r="L130" s="463">
        <f t="shared" si="54"/>
        <v>84620</v>
      </c>
      <c r="M130" s="463">
        <v>10000</v>
      </c>
      <c r="N130" s="505">
        <v>1920</v>
      </c>
      <c r="O130" s="463">
        <v>20000</v>
      </c>
      <c r="P130" s="463">
        <v>10000</v>
      </c>
      <c r="Q130" s="463">
        <v>4300</v>
      </c>
      <c r="R130" s="506"/>
      <c r="S130" s="506">
        <f t="shared" si="55"/>
        <v>16800</v>
      </c>
      <c r="T130" s="507">
        <v>21600</v>
      </c>
      <c r="U130" s="508">
        <v>8</v>
      </c>
      <c r="V130" s="509"/>
      <c r="X130" s="472"/>
    </row>
    <row r="131" spans="1:24" s="478" customFormat="1" ht="24" customHeight="1">
      <c r="A131" s="454" t="s">
        <v>483</v>
      </c>
      <c r="B131" s="503" t="s">
        <v>956</v>
      </c>
      <c r="C131" s="503" t="s">
        <v>829</v>
      </c>
      <c r="D131" s="503">
        <v>2</v>
      </c>
      <c r="E131" s="503">
        <v>15</v>
      </c>
      <c r="F131" s="515">
        <v>1712</v>
      </c>
      <c r="G131" s="463">
        <f t="shared" si="51"/>
        <v>305180</v>
      </c>
      <c r="H131" s="463">
        <f t="shared" si="52"/>
        <v>186600</v>
      </c>
      <c r="I131" s="463">
        <v>156600</v>
      </c>
      <c r="J131" s="463">
        <v>6</v>
      </c>
      <c r="K131" s="463">
        <f t="shared" si="59"/>
        <v>30000</v>
      </c>
      <c r="L131" s="463">
        <f t="shared" si="54"/>
        <v>118580</v>
      </c>
      <c r="M131" s="463">
        <v>10000</v>
      </c>
      <c r="N131" s="505">
        <v>1920</v>
      </c>
      <c r="O131" s="463">
        <v>20000</v>
      </c>
      <c r="P131" s="463">
        <v>10000</v>
      </c>
      <c r="Q131" s="463">
        <v>11700</v>
      </c>
      <c r="R131" s="506"/>
      <c r="S131" s="506">
        <f t="shared" si="55"/>
        <v>14400</v>
      </c>
      <c r="T131" s="507">
        <v>50560</v>
      </c>
      <c r="U131" s="508">
        <v>16</v>
      </c>
      <c r="V131" s="509"/>
      <c r="X131" s="472"/>
    </row>
    <row r="132" spans="1:24" s="474" customFormat="1" ht="24" customHeight="1">
      <c r="A132" s="443" t="s">
        <v>957</v>
      </c>
      <c r="B132" s="502"/>
      <c r="C132" s="502"/>
      <c r="D132" s="502">
        <f t="shared" ref="D132:U132" si="60">SUM(D133:D150)</f>
        <v>28</v>
      </c>
      <c r="E132" s="502">
        <f t="shared" si="60"/>
        <v>250</v>
      </c>
      <c r="F132" s="502">
        <f t="shared" si="60"/>
        <v>33782</v>
      </c>
      <c r="G132" s="502">
        <f t="shared" si="60"/>
        <v>4814140</v>
      </c>
      <c r="H132" s="502">
        <f t="shared" si="60"/>
        <v>2998800</v>
      </c>
      <c r="I132" s="502">
        <f t="shared" si="60"/>
        <v>2458800</v>
      </c>
      <c r="J132" s="502">
        <f t="shared" si="60"/>
        <v>93</v>
      </c>
      <c r="K132" s="502">
        <f t="shared" si="60"/>
        <v>540000</v>
      </c>
      <c r="L132" s="502">
        <f t="shared" si="60"/>
        <v>1815340</v>
      </c>
      <c r="M132" s="502">
        <f t="shared" si="60"/>
        <v>180000</v>
      </c>
      <c r="N132" s="502">
        <f t="shared" si="60"/>
        <v>34560</v>
      </c>
      <c r="O132" s="502">
        <f t="shared" si="60"/>
        <v>320000</v>
      </c>
      <c r="P132" s="502">
        <f t="shared" si="60"/>
        <v>180000</v>
      </c>
      <c r="Q132" s="502">
        <f t="shared" si="60"/>
        <v>249600</v>
      </c>
      <c r="R132" s="512">
        <f t="shared" si="60"/>
        <v>28300</v>
      </c>
      <c r="S132" s="512">
        <f t="shared" si="60"/>
        <v>223200</v>
      </c>
      <c r="T132" s="512">
        <f t="shared" si="60"/>
        <v>599680</v>
      </c>
      <c r="U132" s="512">
        <f t="shared" si="60"/>
        <v>182</v>
      </c>
      <c r="V132" s="513"/>
      <c r="X132" s="472"/>
    </row>
    <row r="133" spans="1:24" s="473" customFormat="1" ht="24" customHeight="1">
      <c r="A133" s="454" t="s">
        <v>958</v>
      </c>
      <c r="B133" s="503" t="s">
        <v>959</v>
      </c>
      <c r="C133" s="503" t="s">
        <v>827</v>
      </c>
      <c r="D133" s="503">
        <v>1</v>
      </c>
      <c r="E133" s="503">
        <v>13</v>
      </c>
      <c r="F133" s="504">
        <v>2278</v>
      </c>
      <c r="G133" s="463">
        <f t="shared" ref="G133:G150" si="61">H133+L133</f>
        <v>254680</v>
      </c>
      <c r="H133" s="463">
        <f t="shared" ref="H133:H150" si="62">I133+K133</f>
        <v>162600</v>
      </c>
      <c r="I133" s="463">
        <v>132600</v>
      </c>
      <c r="J133" s="463">
        <v>5</v>
      </c>
      <c r="K133" s="463">
        <f t="shared" si="59"/>
        <v>30000</v>
      </c>
      <c r="L133" s="463">
        <f t="shared" ref="L133:L150" si="63">SUM(M133:T133)</f>
        <v>92080</v>
      </c>
      <c r="M133" s="463">
        <v>10000</v>
      </c>
      <c r="N133" s="505">
        <v>1920</v>
      </c>
      <c r="O133" s="463">
        <v>20000</v>
      </c>
      <c r="P133" s="463">
        <v>10000</v>
      </c>
      <c r="Q133" s="463">
        <v>7200</v>
      </c>
      <c r="R133" s="506"/>
      <c r="S133" s="506">
        <f t="shared" ref="S133:S150" si="64">J133*2400</f>
        <v>12000</v>
      </c>
      <c r="T133" s="507">
        <v>30960</v>
      </c>
      <c r="U133" s="508">
        <v>10</v>
      </c>
      <c r="V133" s="509"/>
      <c r="X133" s="472"/>
    </row>
    <row r="134" spans="1:24" s="473" customFormat="1" ht="24" customHeight="1">
      <c r="A134" s="454" t="s">
        <v>958</v>
      </c>
      <c r="B134" s="503" t="s">
        <v>960</v>
      </c>
      <c r="C134" s="503" t="s">
        <v>827</v>
      </c>
      <c r="D134" s="503">
        <v>1</v>
      </c>
      <c r="E134" s="503">
        <v>17</v>
      </c>
      <c r="F134" s="504">
        <v>2303</v>
      </c>
      <c r="G134" s="463">
        <f t="shared" si="61"/>
        <v>245600</v>
      </c>
      <c r="H134" s="463">
        <f t="shared" si="62"/>
        <v>162600</v>
      </c>
      <c r="I134" s="463">
        <v>132600</v>
      </c>
      <c r="J134" s="463">
        <v>5</v>
      </c>
      <c r="K134" s="463">
        <f t="shared" si="59"/>
        <v>30000</v>
      </c>
      <c r="L134" s="463">
        <f t="shared" si="63"/>
        <v>83000</v>
      </c>
      <c r="M134" s="463">
        <v>10000</v>
      </c>
      <c r="N134" s="505">
        <v>1920</v>
      </c>
      <c r="O134" s="463">
        <v>20000</v>
      </c>
      <c r="P134" s="463">
        <v>10000</v>
      </c>
      <c r="Q134" s="463">
        <v>10000</v>
      </c>
      <c r="R134" s="506"/>
      <c r="S134" s="506">
        <f t="shared" si="64"/>
        <v>12000</v>
      </c>
      <c r="T134" s="507">
        <v>19080</v>
      </c>
      <c r="U134" s="508">
        <v>6</v>
      </c>
      <c r="V134" s="509"/>
      <c r="X134" s="472"/>
    </row>
    <row r="135" spans="1:24" s="473" customFormat="1" ht="24" customHeight="1">
      <c r="A135" s="454" t="s">
        <v>958</v>
      </c>
      <c r="B135" s="503" t="s">
        <v>961</v>
      </c>
      <c r="C135" s="503" t="s">
        <v>827</v>
      </c>
      <c r="D135" s="503">
        <v>1</v>
      </c>
      <c r="E135" s="503">
        <v>9</v>
      </c>
      <c r="F135" s="504">
        <v>1234</v>
      </c>
      <c r="G135" s="463">
        <f t="shared" si="61"/>
        <v>238000</v>
      </c>
      <c r="H135" s="463">
        <f t="shared" si="62"/>
        <v>162600</v>
      </c>
      <c r="I135" s="463">
        <v>132600</v>
      </c>
      <c r="J135" s="463">
        <v>5</v>
      </c>
      <c r="K135" s="463">
        <f t="shared" si="59"/>
        <v>30000</v>
      </c>
      <c r="L135" s="463">
        <f t="shared" si="63"/>
        <v>75400</v>
      </c>
      <c r="M135" s="463">
        <v>10000</v>
      </c>
      <c r="N135" s="505">
        <v>1920</v>
      </c>
      <c r="O135" s="463">
        <v>20000</v>
      </c>
      <c r="P135" s="463">
        <v>10000</v>
      </c>
      <c r="Q135" s="463">
        <v>2400</v>
      </c>
      <c r="R135" s="506">
        <v>7200</v>
      </c>
      <c r="S135" s="506">
        <f t="shared" si="64"/>
        <v>12000</v>
      </c>
      <c r="T135" s="507">
        <v>11880</v>
      </c>
      <c r="U135" s="508">
        <v>3</v>
      </c>
      <c r="V135" s="509"/>
      <c r="X135" s="472"/>
    </row>
    <row r="136" spans="1:24" s="473" customFormat="1" ht="24" customHeight="1">
      <c r="A136" s="454" t="s">
        <v>958</v>
      </c>
      <c r="B136" s="503" t="s">
        <v>962</v>
      </c>
      <c r="C136" s="503" t="s">
        <v>827</v>
      </c>
      <c r="D136" s="503">
        <v>1</v>
      </c>
      <c r="E136" s="503">
        <v>11</v>
      </c>
      <c r="F136" s="504">
        <v>2006</v>
      </c>
      <c r="G136" s="463">
        <f t="shared" si="61"/>
        <v>229020</v>
      </c>
      <c r="H136" s="463">
        <f t="shared" si="62"/>
        <v>162600</v>
      </c>
      <c r="I136" s="463">
        <v>132600</v>
      </c>
      <c r="J136" s="463">
        <v>5</v>
      </c>
      <c r="K136" s="463">
        <f t="shared" si="59"/>
        <v>30000</v>
      </c>
      <c r="L136" s="463">
        <f t="shared" si="63"/>
        <v>66420</v>
      </c>
      <c r="M136" s="463">
        <v>10000</v>
      </c>
      <c r="N136" s="505">
        <v>1920</v>
      </c>
      <c r="O136" s="463">
        <v>20000</v>
      </c>
      <c r="P136" s="463">
        <v>10000</v>
      </c>
      <c r="Q136" s="463">
        <v>2900</v>
      </c>
      <c r="R136" s="506"/>
      <c r="S136" s="506">
        <f t="shared" si="64"/>
        <v>12000</v>
      </c>
      <c r="T136" s="507">
        <v>9600</v>
      </c>
      <c r="U136" s="508">
        <v>4</v>
      </c>
      <c r="V136" s="509"/>
      <c r="X136" s="472"/>
    </row>
    <row r="137" spans="1:24" s="473" customFormat="1" ht="24" customHeight="1">
      <c r="A137" s="454" t="s">
        <v>958</v>
      </c>
      <c r="B137" s="503" t="s">
        <v>963</v>
      </c>
      <c r="C137" s="503" t="s">
        <v>827</v>
      </c>
      <c r="D137" s="503">
        <v>1</v>
      </c>
      <c r="E137" s="503">
        <v>11</v>
      </c>
      <c r="F137" s="504">
        <v>2016</v>
      </c>
      <c r="G137" s="463">
        <f t="shared" si="61"/>
        <v>259060</v>
      </c>
      <c r="H137" s="463">
        <f t="shared" si="62"/>
        <v>162600</v>
      </c>
      <c r="I137" s="463">
        <v>132600</v>
      </c>
      <c r="J137" s="463">
        <v>5</v>
      </c>
      <c r="K137" s="463">
        <f t="shared" si="59"/>
        <v>30000</v>
      </c>
      <c r="L137" s="463">
        <f t="shared" si="63"/>
        <v>96460</v>
      </c>
      <c r="M137" s="463">
        <v>10000</v>
      </c>
      <c r="N137" s="505">
        <v>1920</v>
      </c>
      <c r="O137" s="463"/>
      <c r="P137" s="463">
        <v>10000</v>
      </c>
      <c r="Q137" s="463">
        <v>1000</v>
      </c>
      <c r="R137" s="506">
        <v>13700</v>
      </c>
      <c r="S137" s="506">
        <f t="shared" si="64"/>
        <v>12000</v>
      </c>
      <c r="T137" s="507">
        <v>47840</v>
      </c>
      <c r="U137" s="508">
        <v>15</v>
      </c>
      <c r="V137" s="509"/>
      <c r="X137" s="472"/>
    </row>
    <row r="138" spans="1:24" s="473" customFormat="1" ht="24" customHeight="1">
      <c r="A138" s="454" t="s">
        <v>958</v>
      </c>
      <c r="B138" s="503" t="s">
        <v>964</v>
      </c>
      <c r="C138" s="503" t="s">
        <v>827</v>
      </c>
      <c r="D138" s="503">
        <v>1</v>
      </c>
      <c r="E138" s="503">
        <v>10</v>
      </c>
      <c r="F138" s="504">
        <v>1474</v>
      </c>
      <c r="G138" s="463">
        <f t="shared" si="61"/>
        <v>244320</v>
      </c>
      <c r="H138" s="463">
        <f t="shared" si="62"/>
        <v>162600</v>
      </c>
      <c r="I138" s="463">
        <v>132600</v>
      </c>
      <c r="J138" s="463">
        <v>5</v>
      </c>
      <c r="K138" s="463">
        <f t="shared" si="59"/>
        <v>30000</v>
      </c>
      <c r="L138" s="463">
        <f t="shared" si="63"/>
        <v>81720</v>
      </c>
      <c r="M138" s="463">
        <v>10000</v>
      </c>
      <c r="N138" s="505">
        <v>1920</v>
      </c>
      <c r="O138" s="463">
        <v>20000</v>
      </c>
      <c r="P138" s="463">
        <v>10000</v>
      </c>
      <c r="Q138" s="463">
        <v>1800</v>
      </c>
      <c r="R138" s="506"/>
      <c r="S138" s="506">
        <f t="shared" si="64"/>
        <v>12000</v>
      </c>
      <c r="T138" s="507">
        <v>26000</v>
      </c>
      <c r="U138" s="508">
        <v>9</v>
      </c>
      <c r="V138" s="509"/>
      <c r="X138" s="472"/>
    </row>
    <row r="139" spans="1:24" s="473" customFormat="1" ht="24" customHeight="1">
      <c r="A139" s="454" t="s">
        <v>958</v>
      </c>
      <c r="B139" s="503" t="s">
        <v>965</v>
      </c>
      <c r="C139" s="503" t="s">
        <v>827</v>
      </c>
      <c r="D139" s="503">
        <v>1</v>
      </c>
      <c r="E139" s="503">
        <v>11</v>
      </c>
      <c r="F139" s="504">
        <v>2232</v>
      </c>
      <c r="G139" s="463">
        <f t="shared" si="61"/>
        <v>243180</v>
      </c>
      <c r="H139" s="463">
        <f t="shared" si="62"/>
        <v>162600</v>
      </c>
      <c r="I139" s="463">
        <v>132600</v>
      </c>
      <c r="J139" s="463">
        <v>5</v>
      </c>
      <c r="K139" s="463">
        <f t="shared" si="59"/>
        <v>30000</v>
      </c>
      <c r="L139" s="463">
        <f t="shared" si="63"/>
        <v>80580</v>
      </c>
      <c r="M139" s="463">
        <v>10000</v>
      </c>
      <c r="N139" s="505">
        <v>1920</v>
      </c>
      <c r="O139" s="463">
        <v>20000</v>
      </c>
      <c r="P139" s="463">
        <v>10000</v>
      </c>
      <c r="Q139" s="463">
        <v>2900</v>
      </c>
      <c r="R139" s="506"/>
      <c r="S139" s="506">
        <f t="shared" si="64"/>
        <v>12000</v>
      </c>
      <c r="T139" s="507">
        <v>23760</v>
      </c>
      <c r="U139" s="508">
        <v>8</v>
      </c>
      <c r="V139" s="509"/>
      <c r="X139" s="472"/>
    </row>
    <row r="140" spans="1:24" s="473" customFormat="1" ht="24" customHeight="1">
      <c r="A140" s="454" t="s">
        <v>958</v>
      </c>
      <c r="B140" s="503" t="s">
        <v>966</v>
      </c>
      <c r="C140" s="503" t="s">
        <v>827</v>
      </c>
      <c r="D140" s="503">
        <v>1</v>
      </c>
      <c r="E140" s="503">
        <v>8</v>
      </c>
      <c r="F140" s="504">
        <v>998</v>
      </c>
      <c r="G140" s="463">
        <f t="shared" si="61"/>
        <v>246820</v>
      </c>
      <c r="H140" s="463">
        <f t="shared" si="62"/>
        <v>162600</v>
      </c>
      <c r="I140" s="463">
        <v>132600</v>
      </c>
      <c r="J140" s="463">
        <v>5</v>
      </c>
      <c r="K140" s="463">
        <f t="shared" si="59"/>
        <v>30000</v>
      </c>
      <c r="L140" s="463">
        <f t="shared" si="63"/>
        <v>84220</v>
      </c>
      <c r="M140" s="463">
        <v>10000</v>
      </c>
      <c r="N140" s="505">
        <v>1920</v>
      </c>
      <c r="O140" s="463">
        <v>20000</v>
      </c>
      <c r="P140" s="463">
        <v>10000</v>
      </c>
      <c r="Q140" s="463">
        <v>6300</v>
      </c>
      <c r="R140" s="506"/>
      <c r="S140" s="506">
        <f t="shared" si="64"/>
        <v>12000</v>
      </c>
      <c r="T140" s="507">
        <v>24000</v>
      </c>
      <c r="U140" s="508">
        <v>7</v>
      </c>
      <c r="V140" s="509"/>
      <c r="X140" s="472"/>
    </row>
    <row r="141" spans="1:24" s="473" customFormat="1" ht="24" customHeight="1">
      <c r="A141" s="454" t="s">
        <v>958</v>
      </c>
      <c r="B141" s="503" t="s">
        <v>967</v>
      </c>
      <c r="C141" s="503" t="s">
        <v>827</v>
      </c>
      <c r="D141" s="503">
        <v>1</v>
      </c>
      <c r="E141" s="503">
        <v>14</v>
      </c>
      <c r="F141" s="504">
        <v>2673</v>
      </c>
      <c r="G141" s="463">
        <f t="shared" si="61"/>
        <v>238400</v>
      </c>
      <c r="H141" s="463">
        <f t="shared" si="62"/>
        <v>162600</v>
      </c>
      <c r="I141" s="463">
        <v>132600</v>
      </c>
      <c r="J141" s="463">
        <v>5</v>
      </c>
      <c r="K141" s="463">
        <f t="shared" si="59"/>
        <v>30000</v>
      </c>
      <c r="L141" s="463">
        <f t="shared" si="63"/>
        <v>75800</v>
      </c>
      <c r="M141" s="463">
        <v>10000</v>
      </c>
      <c r="N141" s="505">
        <v>1920</v>
      </c>
      <c r="O141" s="463"/>
      <c r="P141" s="463">
        <v>10000</v>
      </c>
      <c r="Q141" s="463">
        <v>9200</v>
      </c>
      <c r="R141" s="506">
        <v>4000</v>
      </c>
      <c r="S141" s="506">
        <f t="shared" si="64"/>
        <v>12000</v>
      </c>
      <c r="T141" s="507">
        <v>28680</v>
      </c>
      <c r="U141" s="508">
        <v>7</v>
      </c>
      <c r="V141" s="509"/>
      <c r="X141" s="472"/>
    </row>
    <row r="142" spans="1:24" s="473" customFormat="1" ht="24" customHeight="1">
      <c r="A142" s="454" t="s">
        <v>958</v>
      </c>
      <c r="B142" s="503" t="s">
        <v>968</v>
      </c>
      <c r="C142" s="503" t="s">
        <v>827</v>
      </c>
      <c r="D142" s="503">
        <v>1</v>
      </c>
      <c r="E142" s="503">
        <v>8</v>
      </c>
      <c r="F142" s="504">
        <v>1293</v>
      </c>
      <c r="G142" s="463">
        <f t="shared" si="61"/>
        <v>249320</v>
      </c>
      <c r="H142" s="463">
        <f t="shared" si="62"/>
        <v>162600</v>
      </c>
      <c r="I142" s="463">
        <v>132600</v>
      </c>
      <c r="J142" s="463">
        <v>5</v>
      </c>
      <c r="K142" s="463">
        <f t="shared" si="59"/>
        <v>30000</v>
      </c>
      <c r="L142" s="463">
        <f t="shared" si="63"/>
        <v>86720</v>
      </c>
      <c r="M142" s="463">
        <v>10000</v>
      </c>
      <c r="N142" s="505">
        <v>1920</v>
      </c>
      <c r="O142" s="463">
        <v>20000</v>
      </c>
      <c r="P142" s="463">
        <v>10000</v>
      </c>
      <c r="Q142" s="463">
        <v>23200</v>
      </c>
      <c r="R142" s="506"/>
      <c r="S142" s="506">
        <f t="shared" si="64"/>
        <v>12000</v>
      </c>
      <c r="T142" s="507">
        <v>9600</v>
      </c>
      <c r="U142" s="508">
        <v>3</v>
      </c>
      <c r="V142" s="509"/>
      <c r="X142" s="472"/>
    </row>
    <row r="143" spans="1:24" s="473" customFormat="1" ht="24" customHeight="1">
      <c r="A143" s="454" t="s">
        <v>958</v>
      </c>
      <c r="B143" s="503" t="s">
        <v>969</v>
      </c>
      <c r="C143" s="503" t="s">
        <v>829</v>
      </c>
      <c r="D143" s="503">
        <v>2</v>
      </c>
      <c r="E143" s="503">
        <v>17</v>
      </c>
      <c r="F143" s="504">
        <v>1672</v>
      </c>
      <c r="G143" s="463">
        <f t="shared" si="61"/>
        <v>296500</v>
      </c>
      <c r="H143" s="463">
        <f t="shared" si="62"/>
        <v>186600</v>
      </c>
      <c r="I143" s="463">
        <v>156600</v>
      </c>
      <c r="J143" s="463">
        <v>6</v>
      </c>
      <c r="K143" s="463">
        <f t="shared" si="59"/>
        <v>30000</v>
      </c>
      <c r="L143" s="463">
        <f t="shared" si="63"/>
        <v>109900</v>
      </c>
      <c r="M143" s="463">
        <v>10000</v>
      </c>
      <c r="N143" s="505">
        <v>1920</v>
      </c>
      <c r="O143" s="463">
        <v>20000</v>
      </c>
      <c r="P143" s="463">
        <v>10000</v>
      </c>
      <c r="Q143" s="463">
        <v>17700</v>
      </c>
      <c r="R143" s="506"/>
      <c r="S143" s="506">
        <f t="shared" si="64"/>
        <v>14400</v>
      </c>
      <c r="T143" s="507">
        <v>35880</v>
      </c>
      <c r="U143" s="508">
        <v>10</v>
      </c>
      <c r="V143" s="509"/>
      <c r="X143" s="472"/>
    </row>
    <row r="144" spans="1:24" s="473" customFormat="1" ht="24" customHeight="1">
      <c r="A144" s="454" t="s">
        <v>958</v>
      </c>
      <c r="B144" s="503" t="s">
        <v>970</v>
      </c>
      <c r="C144" s="503" t="s">
        <v>829</v>
      </c>
      <c r="D144" s="503">
        <v>3</v>
      </c>
      <c r="E144" s="503">
        <v>23</v>
      </c>
      <c r="F144" s="504">
        <v>1902</v>
      </c>
      <c r="G144" s="463">
        <f t="shared" si="61"/>
        <v>320820</v>
      </c>
      <c r="H144" s="463">
        <f t="shared" si="62"/>
        <v>162600</v>
      </c>
      <c r="I144" s="463">
        <v>132600</v>
      </c>
      <c r="J144" s="463">
        <v>5</v>
      </c>
      <c r="K144" s="463">
        <f t="shared" si="59"/>
        <v>30000</v>
      </c>
      <c r="L144" s="463">
        <f t="shared" si="63"/>
        <v>158220</v>
      </c>
      <c r="M144" s="463">
        <v>10000</v>
      </c>
      <c r="N144" s="505">
        <v>1920</v>
      </c>
      <c r="O144" s="463">
        <v>20000</v>
      </c>
      <c r="P144" s="463">
        <v>10000</v>
      </c>
      <c r="Q144" s="463">
        <v>29900</v>
      </c>
      <c r="R144" s="506"/>
      <c r="S144" s="506">
        <f t="shared" si="64"/>
        <v>12000</v>
      </c>
      <c r="T144" s="507">
        <v>74400</v>
      </c>
      <c r="U144" s="508">
        <v>19</v>
      </c>
      <c r="V144" s="509"/>
      <c r="X144" s="472"/>
    </row>
    <row r="145" spans="1:24" s="473" customFormat="1" ht="24" customHeight="1">
      <c r="A145" s="454" t="s">
        <v>958</v>
      </c>
      <c r="B145" s="503" t="s">
        <v>971</v>
      </c>
      <c r="C145" s="503" t="s">
        <v>829</v>
      </c>
      <c r="D145" s="503">
        <v>3</v>
      </c>
      <c r="E145" s="503">
        <v>26</v>
      </c>
      <c r="F145" s="504">
        <v>2456</v>
      </c>
      <c r="G145" s="463">
        <f t="shared" si="61"/>
        <v>308440</v>
      </c>
      <c r="H145" s="463">
        <f t="shared" si="62"/>
        <v>162600</v>
      </c>
      <c r="I145" s="463">
        <v>132600</v>
      </c>
      <c r="J145" s="463">
        <v>5</v>
      </c>
      <c r="K145" s="463">
        <f t="shared" si="59"/>
        <v>30000</v>
      </c>
      <c r="L145" s="463">
        <f t="shared" si="63"/>
        <v>145840</v>
      </c>
      <c r="M145" s="463">
        <v>10000</v>
      </c>
      <c r="N145" s="505">
        <v>1920</v>
      </c>
      <c r="O145" s="463">
        <v>20000</v>
      </c>
      <c r="P145" s="463">
        <v>10000</v>
      </c>
      <c r="Q145" s="463">
        <v>33800</v>
      </c>
      <c r="R145" s="506">
        <v>3400</v>
      </c>
      <c r="S145" s="506">
        <f t="shared" si="64"/>
        <v>12000</v>
      </c>
      <c r="T145" s="507">
        <v>54720</v>
      </c>
      <c r="U145" s="508">
        <v>15</v>
      </c>
      <c r="V145" s="509"/>
      <c r="X145" s="472"/>
    </row>
    <row r="146" spans="1:24" s="473" customFormat="1" ht="24" customHeight="1">
      <c r="A146" s="454" t="s">
        <v>958</v>
      </c>
      <c r="B146" s="503" t="s">
        <v>972</v>
      </c>
      <c r="C146" s="503" t="s">
        <v>829</v>
      </c>
      <c r="D146" s="503">
        <v>2</v>
      </c>
      <c r="E146" s="503">
        <v>11</v>
      </c>
      <c r="F146" s="504">
        <v>1980</v>
      </c>
      <c r="G146" s="463">
        <f t="shared" si="61"/>
        <v>296520</v>
      </c>
      <c r="H146" s="463">
        <f t="shared" si="62"/>
        <v>162600</v>
      </c>
      <c r="I146" s="463">
        <v>132600</v>
      </c>
      <c r="J146" s="463">
        <v>5</v>
      </c>
      <c r="K146" s="463">
        <f t="shared" si="59"/>
        <v>30000</v>
      </c>
      <c r="L146" s="463">
        <f t="shared" si="63"/>
        <v>133920</v>
      </c>
      <c r="M146" s="463">
        <v>10000</v>
      </c>
      <c r="N146" s="505">
        <v>1920</v>
      </c>
      <c r="O146" s="463">
        <v>20000</v>
      </c>
      <c r="P146" s="463">
        <v>10000</v>
      </c>
      <c r="Q146" s="463">
        <v>34400</v>
      </c>
      <c r="R146" s="506"/>
      <c r="S146" s="506">
        <f t="shared" si="64"/>
        <v>12000</v>
      </c>
      <c r="T146" s="507">
        <v>45600</v>
      </c>
      <c r="U146" s="508">
        <v>16</v>
      </c>
      <c r="V146" s="509"/>
      <c r="X146" s="472"/>
    </row>
    <row r="147" spans="1:24" s="473" customFormat="1" ht="24" customHeight="1">
      <c r="A147" s="454" t="s">
        <v>958</v>
      </c>
      <c r="B147" s="503" t="s">
        <v>973</v>
      </c>
      <c r="C147" s="503" t="s">
        <v>827</v>
      </c>
      <c r="D147" s="503">
        <v>2</v>
      </c>
      <c r="E147" s="503">
        <v>17</v>
      </c>
      <c r="F147" s="504">
        <v>1697</v>
      </c>
      <c r="G147" s="463">
        <f t="shared" si="61"/>
        <v>287500</v>
      </c>
      <c r="H147" s="463">
        <f t="shared" si="62"/>
        <v>162600</v>
      </c>
      <c r="I147" s="463">
        <v>132600</v>
      </c>
      <c r="J147" s="463">
        <v>5</v>
      </c>
      <c r="K147" s="463">
        <f t="shared" si="59"/>
        <v>30000</v>
      </c>
      <c r="L147" s="463">
        <f t="shared" si="63"/>
        <v>124900</v>
      </c>
      <c r="M147" s="463">
        <v>10000</v>
      </c>
      <c r="N147" s="505">
        <v>1920</v>
      </c>
      <c r="O147" s="463">
        <v>20000</v>
      </c>
      <c r="P147" s="463">
        <v>10000</v>
      </c>
      <c r="Q147" s="463">
        <v>13500</v>
      </c>
      <c r="R147" s="506"/>
      <c r="S147" s="506">
        <f t="shared" si="64"/>
        <v>12000</v>
      </c>
      <c r="T147" s="507">
        <v>57480</v>
      </c>
      <c r="U147" s="508">
        <v>19</v>
      </c>
      <c r="V147" s="509"/>
      <c r="X147" s="472"/>
    </row>
    <row r="148" spans="1:24" s="473" customFormat="1" ht="24" customHeight="1">
      <c r="A148" s="454" t="s">
        <v>958</v>
      </c>
      <c r="B148" s="503" t="s">
        <v>974</v>
      </c>
      <c r="C148" s="503" t="s">
        <v>829</v>
      </c>
      <c r="D148" s="503">
        <v>2</v>
      </c>
      <c r="E148" s="503">
        <v>13</v>
      </c>
      <c r="F148" s="504">
        <v>1643</v>
      </c>
      <c r="G148" s="463">
        <f t="shared" si="61"/>
        <v>309680</v>
      </c>
      <c r="H148" s="463">
        <f t="shared" si="62"/>
        <v>186600</v>
      </c>
      <c r="I148" s="463">
        <v>156600</v>
      </c>
      <c r="J148" s="463">
        <v>6</v>
      </c>
      <c r="K148" s="463">
        <f t="shared" si="59"/>
        <v>30000</v>
      </c>
      <c r="L148" s="463">
        <f t="shared" si="63"/>
        <v>123080</v>
      </c>
      <c r="M148" s="463">
        <v>10000</v>
      </c>
      <c r="N148" s="505">
        <v>1920</v>
      </c>
      <c r="O148" s="463">
        <v>20000</v>
      </c>
      <c r="P148" s="463">
        <v>10000</v>
      </c>
      <c r="Q148" s="463">
        <v>16600</v>
      </c>
      <c r="R148" s="506"/>
      <c r="S148" s="506">
        <f t="shared" si="64"/>
        <v>14400</v>
      </c>
      <c r="T148" s="507">
        <v>50160</v>
      </c>
      <c r="U148" s="508">
        <v>16</v>
      </c>
      <c r="V148" s="509"/>
      <c r="X148" s="472"/>
    </row>
    <row r="149" spans="1:24" s="473" customFormat="1" ht="24" customHeight="1">
      <c r="A149" s="454" t="s">
        <v>958</v>
      </c>
      <c r="B149" s="503" t="s">
        <v>975</v>
      </c>
      <c r="C149" s="503" t="s">
        <v>829</v>
      </c>
      <c r="D149" s="503">
        <v>3</v>
      </c>
      <c r="E149" s="503">
        <v>23</v>
      </c>
      <c r="F149" s="504">
        <v>2845</v>
      </c>
      <c r="G149" s="463">
        <f t="shared" si="61"/>
        <v>271720</v>
      </c>
      <c r="H149" s="463">
        <f t="shared" si="62"/>
        <v>162600</v>
      </c>
      <c r="I149" s="463">
        <v>132600</v>
      </c>
      <c r="J149" s="463">
        <v>5</v>
      </c>
      <c r="K149" s="463">
        <f t="shared" si="59"/>
        <v>30000</v>
      </c>
      <c r="L149" s="463">
        <f t="shared" si="63"/>
        <v>109120</v>
      </c>
      <c r="M149" s="463">
        <v>10000</v>
      </c>
      <c r="N149" s="505">
        <v>1920</v>
      </c>
      <c r="O149" s="463">
        <v>20000</v>
      </c>
      <c r="P149" s="463">
        <v>10000</v>
      </c>
      <c r="Q149" s="463">
        <v>21600</v>
      </c>
      <c r="R149" s="506"/>
      <c r="S149" s="506">
        <f t="shared" si="64"/>
        <v>12000</v>
      </c>
      <c r="T149" s="507">
        <v>33600</v>
      </c>
      <c r="U149" s="508">
        <v>10</v>
      </c>
      <c r="V149" s="509"/>
      <c r="X149" s="472"/>
    </row>
    <row r="150" spans="1:24" s="473" customFormat="1" ht="24" customHeight="1">
      <c r="A150" s="454" t="s">
        <v>958</v>
      </c>
      <c r="B150" s="503" t="s">
        <v>976</v>
      </c>
      <c r="C150" s="503" t="s">
        <v>827</v>
      </c>
      <c r="D150" s="503">
        <v>1</v>
      </c>
      <c r="E150" s="503">
        <v>8</v>
      </c>
      <c r="F150" s="504">
        <v>1080</v>
      </c>
      <c r="G150" s="463">
        <f t="shared" si="61"/>
        <v>274560</v>
      </c>
      <c r="H150" s="463">
        <f t="shared" si="62"/>
        <v>186600</v>
      </c>
      <c r="I150" s="463">
        <v>156600</v>
      </c>
      <c r="J150" s="463">
        <v>6</v>
      </c>
      <c r="K150" s="463">
        <f t="shared" si="59"/>
        <v>30000</v>
      </c>
      <c r="L150" s="463">
        <f t="shared" si="63"/>
        <v>87960</v>
      </c>
      <c r="M150" s="463">
        <v>10000</v>
      </c>
      <c r="N150" s="505">
        <v>1920</v>
      </c>
      <c r="O150" s="463">
        <v>20000</v>
      </c>
      <c r="P150" s="463">
        <v>10000</v>
      </c>
      <c r="Q150" s="463">
        <v>15200</v>
      </c>
      <c r="R150" s="506"/>
      <c r="S150" s="506">
        <f t="shared" si="64"/>
        <v>14400</v>
      </c>
      <c r="T150" s="507">
        <v>16440</v>
      </c>
      <c r="U150" s="508">
        <v>5</v>
      </c>
      <c r="V150" s="509"/>
      <c r="X150" s="472"/>
    </row>
    <row r="151" spans="1:24" s="474" customFormat="1" ht="24" customHeight="1">
      <c r="A151" s="502" t="s">
        <v>977</v>
      </c>
      <c r="B151" s="502"/>
      <c r="C151" s="502"/>
      <c r="D151" s="502">
        <f t="shared" ref="D151:U151" si="65">SUM(D152:D178)</f>
        <v>46</v>
      </c>
      <c r="E151" s="502">
        <f t="shared" si="65"/>
        <v>371</v>
      </c>
      <c r="F151" s="502">
        <f t="shared" si="65"/>
        <v>51426</v>
      </c>
      <c r="G151" s="502">
        <f t="shared" si="65"/>
        <v>7283210</v>
      </c>
      <c r="H151" s="502">
        <f t="shared" si="65"/>
        <v>4636200</v>
      </c>
      <c r="I151" s="502">
        <f t="shared" si="65"/>
        <v>3796200</v>
      </c>
      <c r="J151" s="502">
        <f t="shared" si="65"/>
        <v>144</v>
      </c>
      <c r="K151" s="502">
        <f t="shared" si="65"/>
        <v>840000</v>
      </c>
      <c r="L151" s="502">
        <f t="shared" si="65"/>
        <v>2647010</v>
      </c>
      <c r="M151" s="502">
        <f t="shared" si="65"/>
        <v>270000</v>
      </c>
      <c r="N151" s="502">
        <f t="shared" si="65"/>
        <v>51840</v>
      </c>
      <c r="O151" s="502">
        <f t="shared" si="65"/>
        <v>540000</v>
      </c>
      <c r="P151" s="502">
        <f t="shared" si="65"/>
        <v>270000</v>
      </c>
      <c r="Q151" s="502">
        <f t="shared" si="65"/>
        <v>210500</v>
      </c>
      <c r="R151" s="512">
        <f t="shared" si="65"/>
        <v>12750</v>
      </c>
      <c r="S151" s="512">
        <f t="shared" si="65"/>
        <v>345600</v>
      </c>
      <c r="T151" s="512">
        <f t="shared" si="65"/>
        <v>946320</v>
      </c>
      <c r="U151" s="512">
        <f t="shared" si="65"/>
        <v>292</v>
      </c>
      <c r="V151" s="513"/>
      <c r="X151" s="472"/>
    </row>
    <row r="152" spans="1:24" s="479" customFormat="1" ht="24" customHeight="1">
      <c r="A152" s="503" t="s">
        <v>487</v>
      </c>
      <c r="B152" s="498" t="s">
        <v>978</v>
      </c>
      <c r="C152" s="503" t="s">
        <v>827</v>
      </c>
      <c r="D152" s="498">
        <v>2</v>
      </c>
      <c r="E152" s="498">
        <v>9</v>
      </c>
      <c r="F152" s="457">
        <v>1640</v>
      </c>
      <c r="G152" s="463">
        <f t="shared" ref="G152:G178" si="66">H152+L152</f>
        <v>247100</v>
      </c>
      <c r="H152" s="463">
        <f t="shared" ref="H152:H178" si="67">I152+K152</f>
        <v>162600</v>
      </c>
      <c r="I152" s="463">
        <v>132600</v>
      </c>
      <c r="J152" s="463">
        <v>5</v>
      </c>
      <c r="K152" s="463">
        <f t="shared" ref="K152:K154" si="68">IF(F152&gt;=500,IF(AND(F152&gt;=3000),30000,30000),30000)</f>
        <v>30000</v>
      </c>
      <c r="L152" s="463">
        <f t="shared" ref="L152:L178" si="69">SUM(M152:T152)</f>
        <v>84500</v>
      </c>
      <c r="M152" s="463">
        <v>10000</v>
      </c>
      <c r="N152" s="505">
        <v>1920</v>
      </c>
      <c r="O152" s="463">
        <v>20000</v>
      </c>
      <c r="P152" s="463">
        <v>10000</v>
      </c>
      <c r="Q152" s="463">
        <v>1900</v>
      </c>
      <c r="R152" s="506"/>
      <c r="S152" s="506">
        <f t="shared" ref="S152:S178" si="70">J152*2400</f>
        <v>12000</v>
      </c>
      <c r="T152" s="507">
        <v>28680</v>
      </c>
      <c r="U152" s="508">
        <v>9</v>
      </c>
      <c r="V152" s="449"/>
      <c r="X152" s="472"/>
    </row>
    <row r="153" spans="1:24" s="479" customFormat="1" ht="24" customHeight="1">
      <c r="A153" s="503" t="s">
        <v>487</v>
      </c>
      <c r="B153" s="498" t="s">
        <v>979</v>
      </c>
      <c r="C153" s="503" t="s">
        <v>829</v>
      </c>
      <c r="D153" s="498">
        <v>2</v>
      </c>
      <c r="E153" s="498">
        <v>25</v>
      </c>
      <c r="F153" s="457">
        <v>2985</v>
      </c>
      <c r="G153" s="463">
        <f t="shared" si="66"/>
        <v>336000</v>
      </c>
      <c r="H153" s="463">
        <f t="shared" si="67"/>
        <v>210600</v>
      </c>
      <c r="I153" s="463">
        <v>180600</v>
      </c>
      <c r="J153" s="463">
        <v>7</v>
      </c>
      <c r="K153" s="463">
        <f t="shared" si="68"/>
        <v>30000</v>
      </c>
      <c r="L153" s="463">
        <f t="shared" si="69"/>
        <v>125400</v>
      </c>
      <c r="M153" s="463">
        <v>10000</v>
      </c>
      <c r="N153" s="505">
        <v>1920</v>
      </c>
      <c r="O153" s="463">
        <v>20000</v>
      </c>
      <c r="P153" s="463">
        <v>10000</v>
      </c>
      <c r="Q153" s="463">
        <v>26000</v>
      </c>
      <c r="R153" s="506"/>
      <c r="S153" s="506">
        <f t="shared" si="70"/>
        <v>16800</v>
      </c>
      <c r="T153" s="507">
        <v>40680</v>
      </c>
      <c r="U153" s="508">
        <v>12</v>
      </c>
      <c r="V153" s="449"/>
      <c r="X153" s="472"/>
    </row>
    <row r="154" spans="1:24" s="479" customFormat="1" ht="24" customHeight="1">
      <c r="A154" s="503" t="s">
        <v>487</v>
      </c>
      <c r="B154" s="498" t="s">
        <v>980</v>
      </c>
      <c r="C154" s="503" t="s">
        <v>827</v>
      </c>
      <c r="D154" s="498">
        <v>1</v>
      </c>
      <c r="E154" s="498">
        <v>5</v>
      </c>
      <c r="F154" s="457">
        <v>1608</v>
      </c>
      <c r="G154" s="463">
        <f t="shared" si="66"/>
        <v>233220</v>
      </c>
      <c r="H154" s="463">
        <f t="shared" si="67"/>
        <v>162600</v>
      </c>
      <c r="I154" s="463">
        <v>132600</v>
      </c>
      <c r="J154" s="463">
        <v>5</v>
      </c>
      <c r="K154" s="463">
        <f t="shared" si="68"/>
        <v>30000</v>
      </c>
      <c r="L154" s="463">
        <f t="shared" si="69"/>
        <v>70620</v>
      </c>
      <c r="M154" s="463">
        <v>10000</v>
      </c>
      <c r="N154" s="505">
        <v>1920</v>
      </c>
      <c r="O154" s="463">
        <v>20000</v>
      </c>
      <c r="P154" s="463">
        <v>10000</v>
      </c>
      <c r="Q154" s="463">
        <v>2300</v>
      </c>
      <c r="R154" s="506"/>
      <c r="S154" s="506">
        <f t="shared" si="70"/>
        <v>12000</v>
      </c>
      <c r="T154" s="507">
        <v>14400</v>
      </c>
      <c r="U154" s="508">
        <v>6</v>
      </c>
      <c r="V154" s="449"/>
      <c r="X154" s="472"/>
    </row>
    <row r="155" spans="1:24" s="479" customFormat="1" ht="24" customHeight="1">
      <c r="A155" s="503" t="s">
        <v>487</v>
      </c>
      <c r="B155" s="454" t="s">
        <v>981</v>
      </c>
      <c r="C155" s="503" t="s">
        <v>827</v>
      </c>
      <c r="D155" s="498">
        <v>3</v>
      </c>
      <c r="E155" s="498">
        <v>25</v>
      </c>
      <c r="F155" s="457">
        <v>3628</v>
      </c>
      <c r="G155" s="463">
        <f t="shared" si="66"/>
        <v>356200</v>
      </c>
      <c r="H155" s="463">
        <f t="shared" si="67"/>
        <v>220600</v>
      </c>
      <c r="I155" s="463">
        <v>180600</v>
      </c>
      <c r="J155" s="463">
        <v>7</v>
      </c>
      <c r="K155" s="463">
        <f>IF(F155&gt;=500,IF(AND(F155&gt;=3000),40000,40000),40000)</f>
        <v>40000</v>
      </c>
      <c r="L155" s="463">
        <f t="shared" si="69"/>
        <v>135600</v>
      </c>
      <c r="M155" s="463">
        <v>10000</v>
      </c>
      <c r="N155" s="505">
        <v>1920</v>
      </c>
      <c r="O155" s="463">
        <v>20000</v>
      </c>
      <c r="P155" s="463">
        <v>10000</v>
      </c>
      <c r="Q155" s="463">
        <v>19400</v>
      </c>
      <c r="R155" s="506"/>
      <c r="S155" s="506">
        <f t="shared" si="70"/>
        <v>16800</v>
      </c>
      <c r="T155" s="507">
        <v>57480</v>
      </c>
      <c r="U155" s="508">
        <v>16</v>
      </c>
      <c r="V155" s="449"/>
      <c r="X155" s="472"/>
    </row>
    <row r="156" spans="1:24" s="479" customFormat="1" ht="24" customHeight="1">
      <c r="A156" s="503" t="s">
        <v>487</v>
      </c>
      <c r="B156" s="498" t="s">
        <v>982</v>
      </c>
      <c r="C156" s="503" t="s">
        <v>827</v>
      </c>
      <c r="D156" s="498">
        <v>1</v>
      </c>
      <c r="E156" s="498">
        <v>10</v>
      </c>
      <c r="F156" s="457">
        <v>1740</v>
      </c>
      <c r="G156" s="463">
        <f t="shared" si="66"/>
        <v>259720</v>
      </c>
      <c r="H156" s="463">
        <f t="shared" si="67"/>
        <v>186600</v>
      </c>
      <c r="I156" s="463">
        <v>156600</v>
      </c>
      <c r="J156" s="463">
        <v>6</v>
      </c>
      <c r="K156" s="463">
        <f t="shared" ref="K156:K168" si="71">IF(F156&gt;=500,IF(AND(F156&gt;=3000),30000,30000),30000)</f>
        <v>30000</v>
      </c>
      <c r="L156" s="463">
        <f t="shared" si="69"/>
        <v>73120</v>
      </c>
      <c r="M156" s="463">
        <v>10000</v>
      </c>
      <c r="N156" s="505">
        <v>1920</v>
      </c>
      <c r="O156" s="463">
        <v>20000</v>
      </c>
      <c r="P156" s="463">
        <v>10000</v>
      </c>
      <c r="Q156" s="463">
        <v>0</v>
      </c>
      <c r="R156" s="506"/>
      <c r="S156" s="506">
        <f t="shared" si="70"/>
        <v>14400</v>
      </c>
      <c r="T156" s="507">
        <v>16800</v>
      </c>
      <c r="U156" s="508">
        <v>5</v>
      </c>
      <c r="V156" s="449"/>
      <c r="X156" s="472"/>
    </row>
    <row r="157" spans="1:24" s="479" customFormat="1" ht="24" customHeight="1">
      <c r="A157" s="503" t="s">
        <v>487</v>
      </c>
      <c r="B157" s="498" t="s">
        <v>983</v>
      </c>
      <c r="C157" s="503" t="s">
        <v>827</v>
      </c>
      <c r="D157" s="498">
        <v>1</v>
      </c>
      <c r="E157" s="498">
        <v>8</v>
      </c>
      <c r="F157" s="457">
        <v>1740</v>
      </c>
      <c r="G157" s="463">
        <f t="shared" si="66"/>
        <v>223600</v>
      </c>
      <c r="H157" s="463">
        <f t="shared" si="67"/>
        <v>162600</v>
      </c>
      <c r="I157" s="463">
        <v>132600</v>
      </c>
      <c r="J157" s="463">
        <v>5</v>
      </c>
      <c r="K157" s="463">
        <f t="shared" si="71"/>
        <v>30000</v>
      </c>
      <c r="L157" s="463">
        <f t="shared" si="69"/>
        <v>61000</v>
      </c>
      <c r="M157" s="463">
        <v>10000</v>
      </c>
      <c r="N157" s="505">
        <v>1920</v>
      </c>
      <c r="O157" s="463">
        <v>20000</v>
      </c>
      <c r="P157" s="463">
        <v>10000</v>
      </c>
      <c r="Q157" s="463">
        <v>0</v>
      </c>
      <c r="R157" s="506"/>
      <c r="S157" s="506">
        <f t="shared" si="70"/>
        <v>12000</v>
      </c>
      <c r="T157" s="507">
        <v>7080</v>
      </c>
      <c r="U157" s="508">
        <v>3</v>
      </c>
      <c r="V157" s="449"/>
      <c r="X157" s="472"/>
    </row>
    <row r="158" spans="1:24" s="479" customFormat="1" ht="24" customHeight="1">
      <c r="A158" s="503" t="s">
        <v>487</v>
      </c>
      <c r="B158" s="498" t="s">
        <v>984</v>
      </c>
      <c r="C158" s="503" t="s">
        <v>827</v>
      </c>
      <c r="D158" s="498">
        <v>1</v>
      </c>
      <c r="E158" s="498">
        <v>7</v>
      </c>
      <c r="F158" s="457">
        <v>1268</v>
      </c>
      <c r="G158" s="463">
        <f t="shared" si="66"/>
        <v>233320</v>
      </c>
      <c r="H158" s="463">
        <f t="shared" si="67"/>
        <v>162600</v>
      </c>
      <c r="I158" s="463">
        <v>132600</v>
      </c>
      <c r="J158" s="463">
        <v>5</v>
      </c>
      <c r="K158" s="463">
        <f t="shared" si="71"/>
        <v>30000</v>
      </c>
      <c r="L158" s="463">
        <f t="shared" si="69"/>
        <v>70720</v>
      </c>
      <c r="M158" s="463">
        <v>10000</v>
      </c>
      <c r="N158" s="505">
        <v>1920</v>
      </c>
      <c r="O158" s="463">
        <v>20000</v>
      </c>
      <c r="P158" s="463">
        <v>10000</v>
      </c>
      <c r="Q158" s="463">
        <v>0</v>
      </c>
      <c r="R158" s="506"/>
      <c r="S158" s="506">
        <f t="shared" si="70"/>
        <v>12000</v>
      </c>
      <c r="T158" s="507">
        <v>16800</v>
      </c>
      <c r="U158" s="508">
        <v>5</v>
      </c>
      <c r="V158" s="229" t="s">
        <v>985</v>
      </c>
      <c r="W158" s="473"/>
      <c r="X158" s="472"/>
    </row>
    <row r="159" spans="1:24" s="479" customFormat="1" ht="24" customHeight="1">
      <c r="A159" s="503" t="s">
        <v>487</v>
      </c>
      <c r="B159" s="498" t="s">
        <v>986</v>
      </c>
      <c r="C159" s="503" t="s">
        <v>827</v>
      </c>
      <c r="D159" s="498">
        <v>2</v>
      </c>
      <c r="E159" s="498">
        <v>12</v>
      </c>
      <c r="F159" s="457">
        <v>2026</v>
      </c>
      <c r="G159" s="463">
        <f t="shared" si="66"/>
        <v>256920</v>
      </c>
      <c r="H159" s="463">
        <f t="shared" si="67"/>
        <v>162600</v>
      </c>
      <c r="I159" s="463">
        <v>132600</v>
      </c>
      <c r="J159" s="463">
        <v>5</v>
      </c>
      <c r="K159" s="463">
        <f t="shared" si="71"/>
        <v>30000</v>
      </c>
      <c r="L159" s="463">
        <f t="shared" si="69"/>
        <v>94320</v>
      </c>
      <c r="M159" s="463">
        <v>10000</v>
      </c>
      <c r="N159" s="505">
        <v>1920</v>
      </c>
      <c r="O159" s="463">
        <v>20000</v>
      </c>
      <c r="P159" s="463">
        <v>10000</v>
      </c>
      <c r="Q159" s="463">
        <v>6800</v>
      </c>
      <c r="R159" s="506"/>
      <c r="S159" s="506">
        <f t="shared" si="70"/>
        <v>12000</v>
      </c>
      <c r="T159" s="507">
        <v>33600</v>
      </c>
      <c r="U159" s="508">
        <v>11</v>
      </c>
      <c r="V159" s="449"/>
      <c r="X159" s="472"/>
    </row>
    <row r="160" spans="1:24" s="479" customFormat="1" ht="24" customHeight="1">
      <c r="A160" s="503" t="s">
        <v>487</v>
      </c>
      <c r="B160" s="498" t="s">
        <v>987</v>
      </c>
      <c r="C160" s="503" t="s">
        <v>827</v>
      </c>
      <c r="D160" s="498">
        <v>2</v>
      </c>
      <c r="E160" s="498">
        <v>10</v>
      </c>
      <c r="F160" s="457">
        <v>1372</v>
      </c>
      <c r="G160" s="463">
        <f t="shared" si="66"/>
        <v>252900</v>
      </c>
      <c r="H160" s="463">
        <f t="shared" si="67"/>
        <v>162600</v>
      </c>
      <c r="I160" s="463">
        <v>132600</v>
      </c>
      <c r="J160" s="463">
        <v>5</v>
      </c>
      <c r="K160" s="463">
        <f t="shared" si="71"/>
        <v>30000</v>
      </c>
      <c r="L160" s="463">
        <f t="shared" si="69"/>
        <v>90300</v>
      </c>
      <c r="M160" s="463">
        <v>10000</v>
      </c>
      <c r="N160" s="505">
        <v>1920</v>
      </c>
      <c r="O160" s="463">
        <v>20000</v>
      </c>
      <c r="P160" s="463">
        <v>10000</v>
      </c>
      <c r="Q160" s="463">
        <v>2900</v>
      </c>
      <c r="R160" s="506"/>
      <c r="S160" s="506">
        <f t="shared" si="70"/>
        <v>12000</v>
      </c>
      <c r="T160" s="507">
        <v>33480</v>
      </c>
      <c r="U160" s="508">
        <v>9</v>
      </c>
      <c r="V160" s="449"/>
      <c r="X160" s="472"/>
    </row>
    <row r="161" spans="1:24" s="479" customFormat="1" ht="24" customHeight="1">
      <c r="A161" s="503" t="s">
        <v>487</v>
      </c>
      <c r="B161" s="498" t="s">
        <v>988</v>
      </c>
      <c r="C161" s="503" t="s">
        <v>827</v>
      </c>
      <c r="D161" s="498">
        <v>2</v>
      </c>
      <c r="E161" s="498">
        <v>17</v>
      </c>
      <c r="F161" s="457">
        <v>2898</v>
      </c>
      <c r="G161" s="463">
        <f t="shared" si="66"/>
        <v>258180</v>
      </c>
      <c r="H161" s="463">
        <f t="shared" si="67"/>
        <v>162600</v>
      </c>
      <c r="I161" s="463">
        <v>132600</v>
      </c>
      <c r="J161" s="463">
        <v>5</v>
      </c>
      <c r="K161" s="463">
        <f t="shared" si="71"/>
        <v>30000</v>
      </c>
      <c r="L161" s="463">
        <f t="shared" si="69"/>
        <v>95580</v>
      </c>
      <c r="M161" s="463">
        <v>10000</v>
      </c>
      <c r="N161" s="505">
        <v>1920</v>
      </c>
      <c r="O161" s="463">
        <v>20000</v>
      </c>
      <c r="P161" s="463">
        <v>10000</v>
      </c>
      <c r="Q161" s="463">
        <v>8300</v>
      </c>
      <c r="R161" s="506"/>
      <c r="S161" s="506">
        <f t="shared" si="70"/>
        <v>12000</v>
      </c>
      <c r="T161" s="507">
        <v>33360</v>
      </c>
      <c r="U161" s="508">
        <v>11</v>
      </c>
      <c r="V161" s="449"/>
      <c r="X161" s="472"/>
    </row>
    <row r="162" spans="1:24" s="479" customFormat="1" ht="24" customHeight="1">
      <c r="A162" s="503" t="s">
        <v>487</v>
      </c>
      <c r="B162" s="498" t="s">
        <v>989</v>
      </c>
      <c r="C162" s="503" t="s">
        <v>827</v>
      </c>
      <c r="D162" s="498">
        <v>1</v>
      </c>
      <c r="E162" s="498">
        <v>9</v>
      </c>
      <c r="F162" s="457">
        <v>1152</v>
      </c>
      <c r="G162" s="463">
        <f t="shared" si="66"/>
        <v>248120</v>
      </c>
      <c r="H162" s="463">
        <f t="shared" si="67"/>
        <v>162600</v>
      </c>
      <c r="I162" s="463">
        <v>132600</v>
      </c>
      <c r="J162" s="463">
        <v>5</v>
      </c>
      <c r="K162" s="463">
        <f t="shared" si="71"/>
        <v>30000</v>
      </c>
      <c r="L162" s="463">
        <f t="shared" si="69"/>
        <v>85520</v>
      </c>
      <c r="M162" s="463">
        <v>10000</v>
      </c>
      <c r="N162" s="505">
        <v>1920</v>
      </c>
      <c r="O162" s="463">
        <v>20000</v>
      </c>
      <c r="P162" s="463">
        <v>10000</v>
      </c>
      <c r="Q162" s="463">
        <v>2800</v>
      </c>
      <c r="R162" s="506"/>
      <c r="S162" s="506">
        <f t="shared" si="70"/>
        <v>12000</v>
      </c>
      <c r="T162" s="507">
        <v>28800</v>
      </c>
      <c r="U162" s="508">
        <v>8</v>
      </c>
      <c r="V162" s="449"/>
      <c r="X162" s="472"/>
    </row>
    <row r="163" spans="1:24" s="479" customFormat="1" ht="24" customHeight="1">
      <c r="A163" s="503" t="s">
        <v>487</v>
      </c>
      <c r="B163" s="454" t="s">
        <v>990</v>
      </c>
      <c r="C163" s="503" t="s">
        <v>827</v>
      </c>
      <c r="D163" s="498">
        <v>2</v>
      </c>
      <c r="E163" s="498">
        <v>13</v>
      </c>
      <c r="F163" s="457">
        <v>1837</v>
      </c>
      <c r="G163" s="463">
        <f t="shared" si="66"/>
        <v>267520</v>
      </c>
      <c r="H163" s="463">
        <f t="shared" si="67"/>
        <v>162600</v>
      </c>
      <c r="I163" s="463">
        <v>132600</v>
      </c>
      <c r="J163" s="463">
        <v>5</v>
      </c>
      <c r="K163" s="463">
        <f t="shared" si="71"/>
        <v>30000</v>
      </c>
      <c r="L163" s="463">
        <f t="shared" si="69"/>
        <v>104920</v>
      </c>
      <c r="M163" s="463">
        <v>10000</v>
      </c>
      <c r="N163" s="505">
        <v>1920</v>
      </c>
      <c r="O163" s="463">
        <v>20000</v>
      </c>
      <c r="P163" s="463">
        <v>10000</v>
      </c>
      <c r="Q163" s="463">
        <v>3000</v>
      </c>
      <c r="R163" s="506"/>
      <c r="S163" s="506">
        <f t="shared" si="70"/>
        <v>12000</v>
      </c>
      <c r="T163" s="507">
        <v>48000</v>
      </c>
      <c r="U163" s="508">
        <v>14</v>
      </c>
      <c r="V163" s="449"/>
      <c r="X163" s="472"/>
    </row>
    <row r="164" spans="1:24" s="479" customFormat="1" ht="24" customHeight="1">
      <c r="A164" s="503" t="s">
        <v>487</v>
      </c>
      <c r="B164" s="498" t="s">
        <v>991</v>
      </c>
      <c r="C164" s="503" t="s">
        <v>829</v>
      </c>
      <c r="D164" s="498">
        <v>1</v>
      </c>
      <c r="E164" s="498">
        <v>11</v>
      </c>
      <c r="F164" s="457">
        <v>1728</v>
      </c>
      <c r="G164" s="463">
        <f t="shared" si="66"/>
        <v>237320</v>
      </c>
      <c r="H164" s="463">
        <f t="shared" si="67"/>
        <v>162600</v>
      </c>
      <c r="I164" s="463">
        <v>132600</v>
      </c>
      <c r="J164" s="463">
        <v>5</v>
      </c>
      <c r="K164" s="463">
        <f t="shared" si="71"/>
        <v>30000</v>
      </c>
      <c r="L164" s="463">
        <f t="shared" si="69"/>
        <v>74720</v>
      </c>
      <c r="M164" s="463">
        <v>10000</v>
      </c>
      <c r="N164" s="505">
        <v>1920</v>
      </c>
      <c r="O164" s="463">
        <v>20000</v>
      </c>
      <c r="P164" s="463">
        <v>10000</v>
      </c>
      <c r="Q164" s="463">
        <v>4000</v>
      </c>
      <c r="R164" s="506"/>
      <c r="S164" s="506">
        <f t="shared" si="70"/>
        <v>12000</v>
      </c>
      <c r="T164" s="507">
        <v>16800</v>
      </c>
      <c r="U164" s="508">
        <v>5</v>
      </c>
      <c r="V164" s="449"/>
      <c r="X164" s="472"/>
    </row>
    <row r="165" spans="1:24" s="479" customFormat="1" ht="24" customHeight="1">
      <c r="A165" s="503" t="s">
        <v>487</v>
      </c>
      <c r="B165" s="498" t="s">
        <v>992</v>
      </c>
      <c r="C165" s="503" t="s">
        <v>827</v>
      </c>
      <c r="D165" s="498">
        <v>1</v>
      </c>
      <c r="E165" s="498">
        <v>12</v>
      </c>
      <c r="F165" s="457">
        <v>1700</v>
      </c>
      <c r="G165" s="463">
        <f t="shared" si="66"/>
        <v>244920</v>
      </c>
      <c r="H165" s="463">
        <f t="shared" si="67"/>
        <v>162600</v>
      </c>
      <c r="I165" s="463">
        <v>132600</v>
      </c>
      <c r="J165" s="463">
        <v>5</v>
      </c>
      <c r="K165" s="463">
        <f t="shared" si="71"/>
        <v>30000</v>
      </c>
      <c r="L165" s="463">
        <f t="shared" si="69"/>
        <v>82320</v>
      </c>
      <c r="M165" s="463">
        <v>10000</v>
      </c>
      <c r="N165" s="505">
        <v>1920</v>
      </c>
      <c r="O165" s="463">
        <v>20000</v>
      </c>
      <c r="P165" s="463">
        <v>10000</v>
      </c>
      <c r="Q165" s="463">
        <v>2000</v>
      </c>
      <c r="R165" s="506"/>
      <c r="S165" s="506">
        <f t="shared" si="70"/>
        <v>12000</v>
      </c>
      <c r="T165" s="507">
        <v>26400</v>
      </c>
      <c r="U165" s="508">
        <v>8</v>
      </c>
      <c r="V165" s="449"/>
      <c r="X165" s="472"/>
    </row>
    <row r="166" spans="1:24" s="479" customFormat="1" ht="24" customHeight="1">
      <c r="A166" s="503" t="s">
        <v>487</v>
      </c>
      <c r="B166" s="498" t="s">
        <v>993</v>
      </c>
      <c r="C166" s="503" t="s">
        <v>827</v>
      </c>
      <c r="D166" s="498">
        <v>1</v>
      </c>
      <c r="E166" s="498">
        <v>11</v>
      </c>
      <c r="F166" s="457">
        <v>1688</v>
      </c>
      <c r="G166" s="463">
        <f t="shared" si="66"/>
        <v>240920</v>
      </c>
      <c r="H166" s="463">
        <f t="shared" si="67"/>
        <v>162600</v>
      </c>
      <c r="I166" s="463">
        <v>132600</v>
      </c>
      <c r="J166" s="463">
        <v>5</v>
      </c>
      <c r="K166" s="463">
        <f t="shared" si="71"/>
        <v>30000</v>
      </c>
      <c r="L166" s="463">
        <f t="shared" si="69"/>
        <v>78320</v>
      </c>
      <c r="M166" s="463">
        <v>10000</v>
      </c>
      <c r="N166" s="505">
        <v>1920</v>
      </c>
      <c r="O166" s="463">
        <v>20000</v>
      </c>
      <c r="P166" s="463">
        <v>10000</v>
      </c>
      <c r="Q166" s="463">
        <v>2800</v>
      </c>
      <c r="R166" s="506"/>
      <c r="S166" s="506">
        <f t="shared" si="70"/>
        <v>12000</v>
      </c>
      <c r="T166" s="507">
        <v>21600</v>
      </c>
      <c r="U166" s="508">
        <v>9</v>
      </c>
      <c r="V166" s="449"/>
      <c r="X166" s="472"/>
    </row>
    <row r="167" spans="1:24" s="479" customFormat="1" ht="24" customHeight="1">
      <c r="A167" s="503" t="s">
        <v>487</v>
      </c>
      <c r="B167" s="454" t="s">
        <v>994</v>
      </c>
      <c r="C167" s="503" t="s">
        <v>827</v>
      </c>
      <c r="D167" s="498">
        <v>2</v>
      </c>
      <c r="E167" s="498">
        <v>12</v>
      </c>
      <c r="F167" s="457">
        <v>1601</v>
      </c>
      <c r="G167" s="463">
        <f t="shared" si="66"/>
        <v>269980</v>
      </c>
      <c r="H167" s="463">
        <f t="shared" si="67"/>
        <v>162600</v>
      </c>
      <c r="I167" s="463">
        <v>132600</v>
      </c>
      <c r="J167" s="463">
        <v>5</v>
      </c>
      <c r="K167" s="463">
        <f t="shared" si="71"/>
        <v>30000</v>
      </c>
      <c r="L167" s="463">
        <f t="shared" si="69"/>
        <v>107380</v>
      </c>
      <c r="M167" s="463">
        <v>10000</v>
      </c>
      <c r="N167" s="505">
        <v>1920</v>
      </c>
      <c r="O167" s="463">
        <v>20000</v>
      </c>
      <c r="P167" s="463">
        <v>10000</v>
      </c>
      <c r="Q167" s="463">
        <v>5700</v>
      </c>
      <c r="R167" s="506"/>
      <c r="S167" s="506">
        <f t="shared" si="70"/>
        <v>12000</v>
      </c>
      <c r="T167" s="507">
        <v>47760</v>
      </c>
      <c r="U167" s="508">
        <v>14</v>
      </c>
      <c r="V167" s="449"/>
      <c r="X167" s="472"/>
    </row>
    <row r="168" spans="1:24" s="479" customFormat="1" ht="24" customHeight="1">
      <c r="A168" s="503" t="s">
        <v>487</v>
      </c>
      <c r="B168" s="498" t="s">
        <v>995</v>
      </c>
      <c r="C168" s="503" t="s">
        <v>827</v>
      </c>
      <c r="D168" s="498">
        <v>1</v>
      </c>
      <c r="E168" s="498">
        <v>8</v>
      </c>
      <c r="F168" s="457">
        <v>1200</v>
      </c>
      <c r="G168" s="463">
        <f t="shared" si="66"/>
        <v>247770</v>
      </c>
      <c r="H168" s="463">
        <f t="shared" si="67"/>
        <v>162600</v>
      </c>
      <c r="I168" s="463">
        <v>132600</v>
      </c>
      <c r="J168" s="463">
        <v>5</v>
      </c>
      <c r="K168" s="463">
        <f t="shared" si="71"/>
        <v>30000</v>
      </c>
      <c r="L168" s="463">
        <f t="shared" si="69"/>
        <v>85170</v>
      </c>
      <c r="M168" s="463">
        <v>10000</v>
      </c>
      <c r="N168" s="505">
        <v>1920</v>
      </c>
      <c r="O168" s="463">
        <v>20000</v>
      </c>
      <c r="P168" s="463">
        <v>10000</v>
      </c>
      <c r="Q168" s="463">
        <v>3100</v>
      </c>
      <c r="R168" s="506">
        <v>1750</v>
      </c>
      <c r="S168" s="506">
        <f t="shared" si="70"/>
        <v>12000</v>
      </c>
      <c r="T168" s="507">
        <v>26400</v>
      </c>
      <c r="U168" s="508">
        <v>7</v>
      </c>
      <c r="V168" s="449"/>
      <c r="X168" s="472"/>
    </row>
    <row r="169" spans="1:24" s="479" customFormat="1" ht="24" customHeight="1">
      <c r="A169" s="503" t="s">
        <v>487</v>
      </c>
      <c r="B169" s="498" t="s">
        <v>996</v>
      </c>
      <c r="C169" s="503" t="s">
        <v>827</v>
      </c>
      <c r="D169" s="498">
        <v>2</v>
      </c>
      <c r="E169" s="498">
        <v>19</v>
      </c>
      <c r="F169" s="457">
        <v>3012</v>
      </c>
      <c r="G169" s="463">
        <f t="shared" si="66"/>
        <v>345520</v>
      </c>
      <c r="H169" s="463">
        <f t="shared" si="67"/>
        <v>220600</v>
      </c>
      <c r="I169" s="463">
        <v>180600</v>
      </c>
      <c r="J169" s="463">
        <v>7</v>
      </c>
      <c r="K169" s="463">
        <f>IF(F169&gt;=500,IF(AND(F169&gt;=3000),40000,40000),40000)</f>
        <v>40000</v>
      </c>
      <c r="L169" s="463">
        <f t="shared" si="69"/>
        <v>124920</v>
      </c>
      <c r="M169" s="463">
        <v>10000</v>
      </c>
      <c r="N169" s="505">
        <v>1920</v>
      </c>
      <c r="O169" s="463">
        <v>20000</v>
      </c>
      <c r="P169" s="463">
        <v>10000</v>
      </c>
      <c r="Q169" s="463">
        <v>11000</v>
      </c>
      <c r="R169" s="506"/>
      <c r="S169" s="506">
        <f t="shared" si="70"/>
        <v>16800</v>
      </c>
      <c r="T169" s="507">
        <v>55200</v>
      </c>
      <c r="U169" s="508">
        <v>17</v>
      </c>
      <c r="V169" s="449"/>
      <c r="X169" s="472"/>
    </row>
    <row r="170" spans="1:24" s="479" customFormat="1" ht="24" customHeight="1">
      <c r="A170" s="503" t="s">
        <v>487</v>
      </c>
      <c r="B170" s="454" t="s">
        <v>997</v>
      </c>
      <c r="C170" s="503" t="s">
        <v>827</v>
      </c>
      <c r="D170" s="498">
        <v>2</v>
      </c>
      <c r="E170" s="498">
        <v>10</v>
      </c>
      <c r="F170" s="457">
        <v>1628</v>
      </c>
      <c r="G170" s="463">
        <f t="shared" si="66"/>
        <v>277120</v>
      </c>
      <c r="H170" s="463">
        <f t="shared" si="67"/>
        <v>162600</v>
      </c>
      <c r="I170" s="463">
        <v>132600</v>
      </c>
      <c r="J170" s="463">
        <v>5</v>
      </c>
      <c r="K170" s="463">
        <f t="shared" ref="K170:K178" si="72">IF(F170&gt;=500,IF(AND(F170&gt;=3000),30000,30000),30000)</f>
        <v>30000</v>
      </c>
      <c r="L170" s="463">
        <f t="shared" si="69"/>
        <v>114520</v>
      </c>
      <c r="M170" s="463">
        <v>10000</v>
      </c>
      <c r="N170" s="505">
        <v>1920</v>
      </c>
      <c r="O170" s="463">
        <v>20000</v>
      </c>
      <c r="P170" s="463">
        <v>10000</v>
      </c>
      <c r="Q170" s="463">
        <v>3000</v>
      </c>
      <c r="R170" s="506"/>
      <c r="S170" s="506">
        <f t="shared" si="70"/>
        <v>12000</v>
      </c>
      <c r="T170" s="507">
        <v>57600</v>
      </c>
      <c r="U170" s="508">
        <v>18</v>
      </c>
      <c r="V170" s="449"/>
      <c r="X170" s="472"/>
    </row>
    <row r="171" spans="1:24" s="479" customFormat="1" ht="24" customHeight="1">
      <c r="A171" s="503" t="s">
        <v>487</v>
      </c>
      <c r="B171" s="498" t="s">
        <v>998</v>
      </c>
      <c r="C171" s="503" t="s">
        <v>827</v>
      </c>
      <c r="D171" s="498">
        <v>2</v>
      </c>
      <c r="E171" s="498">
        <v>16</v>
      </c>
      <c r="F171" s="457">
        <v>3199</v>
      </c>
      <c r="G171" s="463">
        <f t="shared" si="66"/>
        <v>349900</v>
      </c>
      <c r="H171" s="463">
        <f t="shared" si="67"/>
        <v>220600</v>
      </c>
      <c r="I171" s="463">
        <v>180600</v>
      </c>
      <c r="J171" s="463">
        <v>7</v>
      </c>
      <c r="K171" s="463">
        <f>IF(F171&gt;=500,IF(AND(F171&gt;=3000),40000,40000),40000)</f>
        <v>40000</v>
      </c>
      <c r="L171" s="463">
        <f t="shared" si="69"/>
        <v>129300</v>
      </c>
      <c r="M171" s="463">
        <v>10000</v>
      </c>
      <c r="N171" s="505">
        <v>1920</v>
      </c>
      <c r="O171" s="463">
        <v>20000</v>
      </c>
      <c r="P171" s="463">
        <v>10000</v>
      </c>
      <c r="Q171" s="463">
        <v>9300</v>
      </c>
      <c r="R171" s="506">
        <v>11000</v>
      </c>
      <c r="S171" s="506">
        <f t="shared" si="70"/>
        <v>16800</v>
      </c>
      <c r="T171" s="507">
        <v>50280</v>
      </c>
      <c r="U171" s="508">
        <v>18</v>
      </c>
      <c r="V171" s="449"/>
      <c r="X171" s="472"/>
    </row>
    <row r="172" spans="1:24" s="479" customFormat="1" ht="24" customHeight="1">
      <c r="A172" s="503" t="s">
        <v>487</v>
      </c>
      <c r="B172" s="454" t="s">
        <v>999</v>
      </c>
      <c r="C172" s="503" t="s">
        <v>827</v>
      </c>
      <c r="D172" s="498">
        <v>1</v>
      </c>
      <c r="E172" s="498">
        <v>13</v>
      </c>
      <c r="F172" s="457">
        <v>1583</v>
      </c>
      <c r="G172" s="463">
        <f t="shared" si="66"/>
        <v>240280</v>
      </c>
      <c r="H172" s="463">
        <f t="shared" si="67"/>
        <v>162600</v>
      </c>
      <c r="I172" s="463">
        <v>132600</v>
      </c>
      <c r="J172" s="463">
        <v>5</v>
      </c>
      <c r="K172" s="463">
        <f t="shared" si="72"/>
        <v>30000</v>
      </c>
      <c r="L172" s="463">
        <f t="shared" si="69"/>
        <v>77680</v>
      </c>
      <c r="M172" s="463">
        <v>10000</v>
      </c>
      <c r="N172" s="505">
        <v>1920</v>
      </c>
      <c r="O172" s="463">
        <v>20000</v>
      </c>
      <c r="P172" s="463">
        <v>10000</v>
      </c>
      <c r="Q172" s="463">
        <v>4800</v>
      </c>
      <c r="R172" s="506"/>
      <c r="S172" s="506">
        <f t="shared" si="70"/>
        <v>12000</v>
      </c>
      <c r="T172" s="507">
        <v>18960</v>
      </c>
      <c r="U172" s="508">
        <v>7</v>
      </c>
      <c r="V172" s="449"/>
      <c r="X172" s="472"/>
    </row>
    <row r="173" spans="1:24" s="479" customFormat="1" ht="24" customHeight="1">
      <c r="A173" s="503" t="s">
        <v>487</v>
      </c>
      <c r="B173" s="498" t="s">
        <v>1000</v>
      </c>
      <c r="C173" s="503" t="s">
        <v>827</v>
      </c>
      <c r="D173" s="498">
        <v>2</v>
      </c>
      <c r="E173" s="498">
        <v>17</v>
      </c>
      <c r="F173" s="457">
        <v>2644</v>
      </c>
      <c r="G173" s="463">
        <f t="shared" si="66"/>
        <v>258520</v>
      </c>
      <c r="H173" s="463">
        <f t="shared" si="67"/>
        <v>162600</v>
      </c>
      <c r="I173" s="463">
        <v>132600</v>
      </c>
      <c r="J173" s="463">
        <v>5</v>
      </c>
      <c r="K173" s="463">
        <f t="shared" si="72"/>
        <v>30000</v>
      </c>
      <c r="L173" s="463">
        <f t="shared" si="69"/>
        <v>95920</v>
      </c>
      <c r="M173" s="463">
        <v>10000</v>
      </c>
      <c r="N173" s="505">
        <v>1920</v>
      </c>
      <c r="O173" s="463">
        <v>20000</v>
      </c>
      <c r="P173" s="463">
        <v>10000</v>
      </c>
      <c r="Q173" s="463">
        <v>10800</v>
      </c>
      <c r="R173" s="506"/>
      <c r="S173" s="506">
        <f t="shared" si="70"/>
        <v>12000</v>
      </c>
      <c r="T173" s="507">
        <v>31200</v>
      </c>
      <c r="U173" s="508">
        <v>9</v>
      </c>
      <c r="V173" s="449"/>
      <c r="X173" s="472"/>
    </row>
    <row r="174" spans="1:24" s="473" customFormat="1" ht="24" customHeight="1">
      <c r="A174" s="503" t="s">
        <v>487</v>
      </c>
      <c r="B174" s="503" t="s">
        <v>1001</v>
      </c>
      <c r="C174" s="503" t="s">
        <v>827</v>
      </c>
      <c r="D174" s="503">
        <v>1</v>
      </c>
      <c r="E174" s="503">
        <v>9</v>
      </c>
      <c r="F174" s="504">
        <v>1312</v>
      </c>
      <c r="G174" s="463">
        <f t="shared" si="66"/>
        <v>250120</v>
      </c>
      <c r="H174" s="463">
        <f t="shared" si="67"/>
        <v>162600</v>
      </c>
      <c r="I174" s="463">
        <v>132600</v>
      </c>
      <c r="J174" s="463">
        <v>5</v>
      </c>
      <c r="K174" s="463">
        <f t="shared" si="72"/>
        <v>30000</v>
      </c>
      <c r="L174" s="463">
        <f t="shared" si="69"/>
        <v>87520</v>
      </c>
      <c r="M174" s="463">
        <v>10000</v>
      </c>
      <c r="N174" s="505">
        <v>1920</v>
      </c>
      <c r="O174" s="463">
        <v>20000</v>
      </c>
      <c r="P174" s="463">
        <v>10000</v>
      </c>
      <c r="Q174" s="463">
        <v>0</v>
      </c>
      <c r="R174" s="506"/>
      <c r="S174" s="506">
        <f t="shared" si="70"/>
        <v>12000</v>
      </c>
      <c r="T174" s="507">
        <v>33600</v>
      </c>
      <c r="U174" s="508">
        <v>10</v>
      </c>
      <c r="V174" s="509"/>
      <c r="X174" s="472"/>
    </row>
    <row r="175" spans="1:24" s="473" customFormat="1" ht="24" customHeight="1">
      <c r="A175" s="503" t="s">
        <v>487</v>
      </c>
      <c r="B175" s="503" t="s">
        <v>1002</v>
      </c>
      <c r="C175" s="503" t="s">
        <v>829</v>
      </c>
      <c r="D175" s="503">
        <v>4</v>
      </c>
      <c r="E175" s="503">
        <v>29</v>
      </c>
      <c r="F175" s="504">
        <v>1983</v>
      </c>
      <c r="G175" s="463">
        <f t="shared" si="66"/>
        <v>321620</v>
      </c>
      <c r="H175" s="463">
        <f t="shared" si="67"/>
        <v>162600</v>
      </c>
      <c r="I175" s="463">
        <v>132600</v>
      </c>
      <c r="J175" s="463">
        <v>5</v>
      </c>
      <c r="K175" s="463">
        <f t="shared" si="72"/>
        <v>30000</v>
      </c>
      <c r="L175" s="463">
        <f t="shared" si="69"/>
        <v>159020</v>
      </c>
      <c r="M175" s="463">
        <v>10000</v>
      </c>
      <c r="N175" s="505">
        <v>1920</v>
      </c>
      <c r="O175" s="463">
        <v>20000</v>
      </c>
      <c r="P175" s="463">
        <v>10000</v>
      </c>
      <c r="Q175" s="463">
        <v>28300</v>
      </c>
      <c r="R175" s="506"/>
      <c r="S175" s="506">
        <f t="shared" si="70"/>
        <v>12000</v>
      </c>
      <c r="T175" s="507">
        <v>76800</v>
      </c>
      <c r="U175" s="508">
        <v>23</v>
      </c>
      <c r="V175" s="509"/>
      <c r="X175" s="472"/>
    </row>
    <row r="176" spans="1:24" s="473" customFormat="1" ht="24" customHeight="1">
      <c r="A176" s="503" t="s">
        <v>487</v>
      </c>
      <c r="B176" s="503" t="s">
        <v>1003</v>
      </c>
      <c r="C176" s="503" t="s">
        <v>829</v>
      </c>
      <c r="D176" s="503">
        <v>3</v>
      </c>
      <c r="E176" s="503">
        <v>23</v>
      </c>
      <c r="F176" s="504">
        <v>1857</v>
      </c>
      <c r="G176" s="463">
        <f t="shared" si="66"/>
        <v>307400</v>
      </c>
      <c r="H176" s="463">
        <f t="shared" si="67"/>
        <v>162600</v>
      </c>
      <c r="I176" s="463">
        <v>132600</v>
      </c>
      <c r="J176" s="463">
        <v>5</v>
      </c>
      <c r="K176" s="463">
        <f t="shared" si="72"/>
        <v>30000</v>
      </c>
      <c r="L176" s="463">
        <f t="shared" si="69"/>
        <v>144800</v>
      </c>
      <c r="M176" s="463">
        <v>10000</v>
      </c>
      <c r="N176" s="505">
        <v>1920</v>
      </c>
      <c r="O176" s="463">
        <v>20000</v>
      </c>
      <c r="P176" s="463">
        <v>10000</v>
      </c>
      <c r="Q176" s="463">
        <v>23800</v>
      </c>
      <c r="R176" s="506"/>
      <c r="S176" s="506">
        <f t="shared" si="70"/>
        <v>12000</v>
      </c>
      <c r="T176" s="507">
        <v>67080</v>
      </c>
      <c r="U176" s="508">
        <v>21</v>
      </c>
      <c r="V176" s="509"/>
      <c r="X176" s="472"/>
    </row>
    <row r="177" spans="1:24" s="473" customFormat="1" ht="24" customHeight="1">
      <c r="A177" s="503" t="s">
        <v>487</v>
      </c>
      <c r="B177" s="503" t="s">
        <v>1004</v>
      </c>
      <c r="C177" s="503" t="s">
        <v>829</v>
      </c>
      <c r="D177" s="503">
        <v>2</v>
      </c>
      <c r="E177" s="503">
        <v>18</v>
      </c>
      <c r="F177" s="504">
        <v>1353</v>
      </c>
      <c r="G177" s="463">
        <f t="shared" si="66"/>
        <v>271820</v>
      </c>
      <c r="H177" s="463">
        <f t="shared" si="67"/>
        <v>162600</v>
      </c>
      <c r="I177" s="463">
        <v>132600</v>
      </c>
      <c r="J177" s="463">
        <v>5</v>
      </c>
      <c r="K177" s="463">
        <f t="shared" si="72"/>
        <v>30000</v>
      </c>
      <c r="L177" s="463">
        <f t="shared" si="69"/>
        <v>109220</v>
      </c>
      <c r="M177" s="463">
        <v>10000</v>
      </c>
      <c r="N177" s="505">
        <v>1920</v>
      </c>
      <c r="O177" s="463">
        <v>20000</v>
      </c>
      <c r="P177" s="463">
        <v>10000</v>
      </c>
      <c r="Q177" s="463">
        <v>14500</v>
      </c>
      <c r="R177" s="506"/>
      <c r="S177" s="506">
        <f t="shared" si="70"/>
        <v>12000</v>
      </c>
      <c r="T177" s="507">
        <v>40800</v>
      </c>
      <c r="U177" s="508">
        <v>13</v>
      </c>
      <c r="V177" s="509"/>
      <c r="X177" s="472"/>
    </row>
    <row r="178" spans="1:24" s="473" customFormat="1" ht="24" customHeight="1">
      <c r="A178" s="503" t="s">
        <v>487</v>
      </c>
      <c r="B178" s="503" t="s">
        <v>1005</v>
      </c>
      <c r="C178" s="503" t="s">
        <v>829</v>
      </c>
      <c r="D178" s="503">
        <v>1</v>
      </c>
      <c r="E178" s="503">
        <v>13</v>
      </c>
      <c r="F178" s="504">
        <v>1044</v>
      </c>
      <c r="G178" s="463">
        <f t="shared" si="66"/>
        <v>247200</v>
      </c>
      <c r="H178" s="463">
        <f t="shared" si="67"/>
        <v>162600</v>
      </c>
      <c r="I178" s="463">
        <v>132600</v>
      </c>
      <c r="J178" s="463">
        <v>5</v>
      </c>
      <c r="K178" s="463">
        <f t="shared" si="72"/>
        <v>30000</v>
      </c>
      <c r="L178" s="463">
        <f t="shared" si="69"/>
        <v>84600</v>
      </c>
      <c r="M178" s="463">
        <v>10000</v>
      </c>
      <c r="N178" s="505">
        <v>1920</v>
      </c>
      <c r="O178" s="463">
        <v>20000</v>
      </c>
      <c r="P178" s="463">
        <v>10000</v>
      </c>
      <c r="Q178" s="463">
        <v>14000</v>
      </c>
      <c r="R178" s="506"/>
      <c r="S178" s="506">
        <f t="shared" si="70"/>
        <v>12000</v>
      </c>
      <c r="T178" s="507">
        <v>16680</v>
      </c>
      <c r="U178" s="508">
        <v>4</v>
      </c>
      <c r="V178" s="509"/>
      <c r="X178" s="472"/>
    </row>
    <row r="179" spans="1:24" s="474" customFormat="1" ht="24" customHeight="1">
      <c r="A179" s="443" t="s">
        <v>1006</v>
      </c>
      <c r="B179" s="502"/>
      <c r="C179" s="502"/>
      <c r="D179" s="502">
        <f t="shared" ref="D179:U179" si="73">SUM(D180:D189)</f>
        <v>23</v>
      </c>
      <c r="E179" s="502">
        <f t="shared" si="73"/>
        <v>236</v>
      </c>
      <c r="F179" s="502">
        <f t="shared" si="73"/>
        <v>23720</v>
      </c>
      <c r="G179" s="502">
        <f t="shared" si="73"/>
        <v>2703960</v>
      </c>
      <c r="H179" s="502">
        <f t="shared" si="73"/>
        <v>1814000</v>
      </c>
      <c r="I179" s="502">
        <f t="shared" si="73"/>
        <v>1494000</v>
      </c>
      <c r="J179" s="502">
        <f t="shared" si="73"/>
        <v>57</v>
      </c>
      <c r="K179" s="502">
        <f t="shared" si="73"/>
        <v>320000</v>
      </c>
      <c r="L179" s="502">
        <f t="shared" si="73"/>
        <v>889960</v>
      </c>
      <c r="M179" s="502">
        <f t="shared" si="73"/>
        <v>100000</v>
      </c>
      <c r="N179" s="502">
        <f t="shared" si="73"/>
        <v>19200</v>
      </c>
      <c r="O179" s="502">
        <f t="shared" si="73"/>
        <v>200000</v>
      </c>
      <c r="P179" s="502">
        <f t="shared" si="73"/>
        <v>100000</v>
      </c>
      <c r="Q179" s="502">
        <f t="shared" si="73"/>
        <v>184500</v>
      </c>
      <c r="R179" s="512">
        <f t="shared" si="73"/>
        <v>23900</v>
      </c>
      <c r="S179" s="512">
        <f t="shared" si="73"/>
        <v>136800</v>
      </c>
      <c r="T179" s="512">
        <f t="shared" si="73"/>
        <v>125560</v>
      </c>
      <c r="U179" s="512">
        <f t="shared" si="73"/>
        <v>150</v>
      </c>
      <c r="V179" s="513"/>
      <c r="X179" s="472"/>
    </row>
    <row r="180" spans="1:24" s="479" customFormat="1" ht="24" customHeight="1">
      <c r="A180" s="454" t="s">
        <v>489</v>
      </c>
      <c r="B180" s="454" t="s">
        <v>1007</v>
      </c>
      <c r="C180" s="503" t="s">
        <v>827</v>
      </c>
      <c r="D180" s="498">
        <v>4</v>
      </c>
      <c r="E180" s="498">
        <v>32</v>
      </c>
      <c r="F180" s="457">
        <v>2894</v>
      </c>
      <c r="G180" s="463">
        <f t="shared" ref="G180:G189" si="74">H180+L180</f>
        <v>315130</v>
      </c>
      <c r="H180" s="463">
        <f t="shared" ref="H180:H189" si="75">I180+K180</f>
        <v>210600</v>
      </c>
      <c r="I180" s="463">
        <v>180600</v>
      </c>
      <c r="J180" s="463">
        <v>7</v>
      </c>
      <c r="K180" s="463">
        <f t="shared" ref="K180:K185" si="76">IF(F180&gt;=500,IF(AND(F180&gt;=3000),30000,30000),30000)</f>
        <v>30000</v>
      </c>
      <c r="L180" s="463">
        <f t="shared" ref="L180:L189" si="77">SUM(M180:T180)</f>
        <v>104530</v>
      </c>
      <c r="M180" s="463">
        <v>10000</v>
      </c>
      <c r="N180" s="505">
        <v>1920</v>
      </c>
      <c r="O180" s="463">
        <v>20000</v>
      </c>
      <c r="P180" s="463">
        <v>10000</v>
      </c>
      <c r="Q180" s="463">
        <v>28500</v>
      </c>
      <c r="R180" s="506"/>
      <c r="S180" s="506">
        <f t="shared" ref="S180:S189" si="78">J180*2400</f>
        <v>16800</v>
      </c>
      <c r="T180" s="507">
        <v>17310</v>
      </c>
      <c r="U180" s="508">
        <v>20</v>
      </c>
      <c r="V180" s="449"/>
      <c r="X180" s="472"/>
    </row>
    <row r="181" spans="1:24" s="479" customFormat="1" ht="24" customHeight="1">
      <c r="A181" s="454" t="s">
        <v>489</v>
      </c>
      <c r="B181" s="498" t="s">
        <v>1008</v>
      </c>
      <c r="C181" s="503" t="s">
        <v>827</v>
      </c>
      <c r="D181" s="498">
        <v>2</v>
      </c>
      <c r="E181" s="498">
        <v>10</v>
      </c>
      <c r="F181" s="457">
        <v>1139</v>
      </c>
      <c r="G181" s="463">
        <f t="shared" si="74"/>
        <v>233320</v>
      </c>
      <c r="H181" s="463">
        <f t="shared" si="75"/>
        <v>162600</v>
      </c>
      <c r="I181" s="463">
        <v>132600</v>
      </c>
      <c r="J181" s="463">
        <v>5</v>
      </c>
      <c r="K181" s="463">
        <f t="shared" si="76"/>
        <v>30000</v>
      </c>
      <c r="L181" s="463">
        <f t="shared" si="77"/>
        <v>70720</v>
      </c>
      <c r="M181" s="463">
        <v>10000</v>
      </c>
      <c r="N181" s="505">
        <v>1920</v>
      </c>
      <c r="O181" s="463">
        <v>20000</v>
      </c>
      <c r="P181" s="463">
        <v>10000</v>
      </c>
      <c r="Q181" s="463">
        <v>5000</v>
      </c>
      <c r="R181" s="506"/>
      <c r="S181" s="506">
        <f t="shared" si="78"/>
        <v>12000</v>
      </c>
      <c r="T181" s="507">
        <v>11800</v>
      </c>
      <c r="U181" s="508">
        <v>12</v>
      </c>
      <c r="V181" s="449"/>
      <c r="X181" s="472"/>
    </row>
    <row r="182" spans="1:24" s="479" customFormat="1" ht="24" customHeight="1">
      <c r="A182" s="454" t="s">
        <v>489</v>
      </c>
      <c r="B182" s="498" t="s">
        <v>1009</v>
      </c>
      <c r="C182" s="503" t="s">
        <v>827</v>
      </c>
      <c r="D182" s="498">
        <v>3</v>
      </c>
      <c r="E182" s="498">
        <v>38</v>
      </c>
      <c r="F182" s="457">
        <v>3912</v>
      </c>
      <c r="G182" s="463">
        <f t="shared" si="74"/>
        <v>327690</v>
      </c>
      <c r="H182" s="463">
        <f t="shared" si="75"/>
        <v>220600</v>
      </c>
      <c r="I182" s="463">
        <v>180600</v>
      </c>
      <c r="J182" s="463">
        <v>7</v>
      </c>
      <c r="K182" s="463">
        <f>IF(F182&gt;=500,IF(AND(F182&gt;=3000),40000,40000),40000)</f>
        <v>40000</v>
      </c>
      <c r="L182" s="463">
        <f t="shared" si="77"/>
        <v>107090</v>
      </c>
      <c r="M182" s="463">
        <v>10000</v>
      </c>
      <c r="N182" s="505">
        <v>1920</v>
      </c>
      <c r="O182" s="463">
        <v>20000</v>
      </c>
      <c r="P182" s="463">
        <v>10000</v>
      </c>
      <c r="Q182" s="463">
        <v>33000</v>
      </c>
      <c r="R182" s="506"/>
      <c r="S182" s="506">
        <f t="shared" si="78"/>
        <v>16800</v>
      </c>
      <c r="T182" s="507">
        <v>15370</v>
      </c>
      <c r="U182" s="508">
        <v>19</v>
      </c>
      <c r="V182" s="449"/>
      <c r="X182" s="472"/>
    </row>
    <row r="183" spans="1:24" s="479" customFormat="1" ht="24" customHeight="1">
      <c r="A183" s="454" t="s">
        <v>489</v>
      </c>
      <c r="B183" s="498" t="s">
        <v>1010</v>
      </c>
      <c r="C183" s="503" t="s">
        <v>829</v>
      </c>
      <c r="D183" s="498">
        <v>1</v>
      </c>
      <c r="E183" s="498">
        <v>22</v>
      </c>
      <c r="F183" s="457">
        <v>2022</v>
      </c>
      <c r="G183" s="463">
        <f t="shared" si="74"/>
        <v>242320</v>
      </c>
      <c r="H183" s="463">
        <f t="shared" si="75"/>
        <v>162600</v>
      </c>
      <c r="I183" s="463">
        <v>132600</v>
      </c>
      <c r="J183" s="463">
        <v>5</v>
      </c>
      <c r="K183" s="463">
        <f t="shared" si="76"/>
        <v>30000</v>
      </c>
      <c r="L183" s="463">
        <f t="shared" si="77"/>
        <v>79720</v>
      </c>
      <c r="M183" s="463">
        <v>10000</v>
      </c>
      <c r="N183" s="505">
        <v>1920</v>
      </c>
      <c r="O183" s="463">
        <v>20000</v>
      </c>
      <c r="P183" s="463">
        <v>10000</v>
      </c>
      <c r="Q183" s="463">
        <v>18000</v>
      </c>
      <c r="R183" s="506"/>
      <c r="S183" s="506">
        <f t="shared" si="78"/>
        <v>12000</v>
      </c>
      <c r="T183" s="507">
        <v>7800</v>
      </c>
      <c r="U183" s="508">
        <v>8</v>
      </c>
      <c r="V183" s="449"/>
      <c r="X183" s="472"/>
    </row>
    <row r="184" spans="1:24" s="479" customFormat="1" ht="24" customHeight="1">
      <c r="A184" s="454" t="s">
        <v>489</v>
      </c>
      <c r="B184" s="498" t="s">
        <v>1011</v>
      </c>
      <c r="C184" s="503" t="s">
        <v>827</v>
      </c>
      <c r="D184" s="498">
        <v>1</v>
      </c>
      <c r="E184" s="498">
        <v>23</v>
      </c>
      <c r="F184" s="457">
        <v>2300</v>
      </c>
      <c r="G184" s="463">
        <f t="shared" si="74"/>
        <v>238620</v>
      </c>
      <c r="H184" s="463">
        <f t="shared" si="75"/>
        <v>162600</v>
      </c>
      <c r="I184" s="463">
        <v>132600</v>
      </c>
      <c r="J184" s="463">
        <v>5</v>
      </c>
      <c r="K184" s="463">
        <f t="shared" si="76"/>
        <v>30000</v>
      </c>
      <c r="L184" s="463">
        <f t="shared" si="77"/>
        <v>76020</v>
      </c>
      <c r="M184" s="463">
        <v>10000</v>
      </c>
      <c r="N184" s="505">
        <v>1920</v>
      </c>
      <c r="O184" s="463">
        <v>20000</v>
      </c>
      <c r="P184" s="463">
        <v>10000</v>
      </c>
      <c r="Q184" s="463">
        <v>16100</v>
      </c>
      <c r="R184" s="506"/>
      <c r="S184" s="506">
        <f t="shared" si="78"/>
        <v>12000</v>
      </c>
      <c r="T184" s="507">
        <v>6000</v>
      </c>
      <c r="U184" s="508">
        <v>8</v>
      </c>
      <c r="V184" s="449"/>
      <c r="X184" s="472"/>
    </row>
    <row r="185" spans="1:24" s="479" customFormat="1" ht="24" customHeight="1">
      <c r="A185" s="454" t="s">
        <v>489</v>
      </c>
      <c r="B185" s="498" t="s">
        <v>1012</v>
      </c>
      <c r="C185" s="503" t="s">
        <v>829</v>
      </c>
      <c r="D185" s="498">
        <v>1</v>
      </c>
      <c r="E185" s="498">
        <v>10</v>
      </c>
      <c r="F185" s="457">
        <v>1402</v>
      </c>
      <c r="G185" s="463">
        <f t="shared" si="74"/>
        <v>220090</v>
      </c>
      <c r="H185" s="463">
        <f t="shared" si="75"/>
        <v>162600</v>
      </c>
      <c r="I185" s="463">
        <v>132600</v>
      </c>
      <c r="J185" s="463">
        <v>5</v>
      </c>
      <c r="K185" s="463">
        <f t="shared" si="76"/>
        <v>30000</v>
      </c>
      <c r="L185" s="463">
        <f t="shared" si="77"/>
        <v>57490</v>
      </c>
      <c r="M185" s="463">
        <v>10000</v>
      </c>
      <c r="N185" s="505">
        <v>1920</v>
      </c>
      <c r="O185" s="463">
        <v>20000</v>
      </c>
      <c r="P185" s="463">
        <v>10000</v>
      </c>
      <c r="Q185" s="463">
        <v>0</v>
      </c>
      <c r="R185" s="506"/>
      <c r="S185" s="506">
        <f t="shared" si="78"/>
        <v>12000</v>
      </c>
      <c r="T185" s="507">
        <v>3570</v>
      </c>
      <c r="U185" s="508">
        <v>4</v>
      </c>
      <c r="V185" s="449"/>
      <c r="X185" s="472"/>
    </row>
    <row r="186" spans="1:24" s="479" customFormat="1" ht="24" customHeight="1">
      <c r="A186" s="454" t="s">
        <v>489</v>
      </c>
      <c r="B186" s="498" t="s">
        <v>1013</v>
      </c>
      <c r="C186" s="503" t="s">
        <v>827</v>
      </c>
      <c r="D186" s="498">
        <v>3</v>
      </c>
      <c r="E186" s="498">
        <v>29</v>
      </c>
      <c r="F186" s="457">
        <v>3097</v>
      </c>
      <c r="G186" s="463">
        <f t="shared" si="74"/>
        <v>314320</v>
      </c>
      <c r="H186" s="463">
        <f t="shared" si="75"/>
        <v>220600</v>
      </c>
      <c r="I186" s="463">
        <v>180600</v>
      </c>
      <c r="J186" s="463">
        <v>7</v>
      </c>
      <c r="K186" s="463">
        <f>IF(F186&gt;=500,IF(AND(F186&gt;=3000),40000,40000),40000)</f>
        <v>40000</v>
      </c>
      <c r="L186" s="463">
        <f t="shared" si="77"/>
        <v>93720</v>
      </c>
      <c r="M186" s="463">
        <v>10000</v>
      </c>
      <c r="N186" s="505">
        <v>1920</v>
      </c>
      <c r="O186" s="463">
        <v>20000</v>
      </c>
      <c r="P186" s="463">
        <v>10000</v>
      </c>
      <c r="Q186" s="463">
        <v>22600</v>
      </c>
      <c r="R186" s="506"/>
      <c r="S186" s="506">
        <f t="shared" si="78"/>
        <v>16800</v>
      </c>
      <c r="T186" s="507">
        <v>12400</v>
      </c>
      <c r="U186" s="508">
        <v>16</v>
      </c>
      <c r="V186" s="449"/>
      <c r="X186" s="472"/>
    </row>
    <row r="187" spans="1:24" s="479" customFormat="1" ht="24" customHeight="1">
      <c r="A187" s="454" t="s">
        <v>489</v>
      </c>
      <c r="B187" s="498" t="s">
        <v>1014</v>
      </c>
      <c r="C187" s="503" t="s">
        <v>829</v>
      </c>
      <c r="D187" s="498">
        <v>2</v>
      </c>
      <c r="E187" s="498">
        <v>20</v>
      </c>
      <c r="F187" s="457">
        <v>1833</v>
      </c>
      <c r="G187" s="463">
        <f t="shared" si="74"/>
        <v>245420</v>
      </c>
      <c r="H187" s="463">
        <f t="shared" si="75"/>
        <v>162600</v>
      </c>
      <c r="I187" s="463">
        <v>132600</v>
      </c>
      <c r="J187" s="463">
        <v>5</v>
      </c>
      <c r="K187" s="463">
        <f t="shared" ref="K187:K189" si="79">IF(F187&gt;=500,IF(AND(F187&gt;=3000),30000,30000),30000)</f>
        <v>30000</v>
      </c>
      <c r="L187" s="463">
        <f t="shared" si="77"/>
        <v>82820</v>
      </c>
      <c r="M187" s="463">
        <v>10000</v>
      </c>
      <c r="N187" s="505">
        <v>1920</v>
      </c>
      <c r="O187" s="463">
        <v>20000</v>
      </c>
      <c r="P187" s="463">
        <v>10000</v>
      </c>
      <c r="Q187" s="463">
        <v>14500</v>
      </c>
      <c r="R187" s="506"/>
      <c r="S187" s="506">
        <f t="shared" si="78"/>
        <v>12000</v>
      </c>
      <c r="T187" s="507">
        <v>14400</v>
      </c>
      <c r="U187" s="508">
        <v>18</v>
      </c>
      <c r="V187" s="449"/>
      <c r="X187" s="472"/>
    </row>
    <row r="188" spans="1:24" s="479" customFormat="1" ht="24" customHeight="1">
      <c r="A188" s="454" t="s">
        <v>489</v>
      </c>
      <c r="B188" s="498" t="s">
        <v>1015</v>
      </c>
      <c r="C188" s="503" t="s">
        <v>829</v>
      </c>
      <c r="D188" s="498">
        <v>3</v>
      </c>
      <c r="E188" s="498">
        <v>21</v>
      </c>
      <c r="F188" s="457">
        <v>2521</v>
      </c>
      <c r="G188" s="463">
        <f t="shared" si="74"/>
        <v>292020</v>
      </c>
      <c r="H188" s="463">
        <f t="shared" si="75"/>
        <v>186600</v>
      </c>
      <c r="I188" s="463">
        <v>156600</v>
      </c>
      <c r="J188" s="463">
        <v>6</v>
      </c>
      <c r="K188" s="463">
        <f t="shared" si="79"/>
        <v>30000</v>
      </c>
      <c r="L188" s="463">
        <f t="shared" si="77"/>
        <v>105420</v>
      </c>
      <c r="M188" s="463">
        <v>10000</v>
      </c>
      <c r="N188" s="505">
        <v>1920</v>
      </c>
      <c r="O188" s="463">
        <v>20000</v>
      </c>
      <c r="P188" s="463">
        <v>10000</v>
      </c>
      <c r="Q188" s="463">
        <v>18400</v>
      </c>
      <c r="R188" s="506">
        <v>13900</v>
      </c>
      <c r="S188" s="506">
        <f t="shared" si="78"/>
        <v>14400</v>
      </c>
      <c r="T188" s="507">
        <v>16800</v>
      </c>
      <c r="U188" s="508">
        <v>20</v>
      </c>
      <c r="V188" s="449"/>
      <c r="X188" s="472"/>
    </row>
    <row r="189" spans="1:24" s="479" customFormat="1" ht="24" customHeight="1">
      <c r="A189" s="454" t="s">
        <v>489</v>
      </c>
      <c r="B189" s="454" t="s">
        <v>1016</v>
      </c>
      <c r="C189" s="503" t="s">
        <v>829</v>
      </c>
      <c r="D189" s="498">
        <v>3</v>
      </c>
      <c r="E189" s="498">
        <v>31</v>
      </c>
      <c r="F189" s="457">
        <v>2600</v>
      </c>
      <c r="G189" s="463">
        <f t="shared" si="74"/>
        <v>275030</v>
      </c>
      <c r="H189" s="463">
        <f t="shared" si="75"/>
        <v>162600</v>
      </c>
      <c r="I189" s="463">
        <v>132600</v>
      </c>
      <c r="J189" s="463">
        <v>5</v>
      </c>
      <c r="K189" s="463">
        <f t="shared" si="79"/>
        <v>30000</v>
      </c>
      <c r="L189" s="463">
        <f t="shared" si="77"/>
        <v>112430</v>
      </c>
      <c r="M189" s="463">
        <v>10000</v>
      </c>
      <c r="N189" s="505">
        <v>1920</v>
      </c>
      <c r="O189" s="463">
        <v>20000</v>
      </c>
      <c r="P189" s="463">
        <v>10000</v>
      </c>
      <c r="Q189" s="463">
        <v>28400</v>
      </c>
      <c r="R189" s="506">
        <v>10000</v>
      </c>
      <c r="S189" s="506">
        <f t="shared" si="78"/>
        <v>12000</v>
      </c>
      <c r="T189" s="507">
        <v>20110</v>
      </c>
      <c r="U189" s="508">
        <v>25</v>
      </c>
      <c r="V189" s="449"/>
      <c r="X189" s="472"/>
    </row>
    <row r="190" spans="1:24" s="480" customFormat="1" ht="24" customHeight="1">
      <c r="A190" s="443" t="s">
        <v>1017</v>
      </c>
      <c r="B190" s="443"/>
      <c r="C190" s="502"/>
      <c r="D190" s="499">
        <f t="shared" ref="D190:U190" si="80">SUM(D191:D213)</f>
        <v>49</v>
      </c>
      <c r="E190" s="499">
        <f t="shared" si="80"/>
        <v>350</v>
      </c>
      <c r="F190" s="499">
        <f t="shared" si="80"/>
        <v>33645</v>
      </c>
      <c r="G190" s="499">
        <f t="shared" si="80"/>
        <v>6216790</v>
      </c>
      <c r="H190" s="499">
        <f t="shared" si="80"/>
        <v>3643800</v>
      </c>
      <c r="I190" s="499">
        <f t="shared" si="80"/>
        <v>2953800</v>
      </c>
      <c r="J190" s="499">
        <f t="shared" si="80"/>
        <v>111</v>
      </c>
      <c r="K190" s="499">
        <f t="shared" si="80"/>
        <v>690000</v>
      </c>
      <c r="L190" s="499">
        <f t="shared" si="80"/>
        <v>2572990</v>
      </c>
      <c r="M190" s="499">
        <f t="shared" si="80"/>
        <v>230000</v>
      </c>
      <c r="N190" s="499">
        <f t="shared" si="80"/>
        <v>44160</v>
      </c>
      <c r="O190" s="499">
        <f t="shared" si="80"/>
        <v>460000</v>
      </c>
      <c r="P190" s="499">
        <f t="shared" si="80"/>
        <v>230000</v>
      </c>
      <c r="Q190" s="499">
        <f t="shared" si="80"/>
        <v>335700</v>
      </c>
      <c r="R190" s="500">
        <f t="shared" si="80"/>
        <v>43050</v>
      </c>
      <c r="S190" s="500">
        <f t="shared" si="80"/>
        <v>266400</v>
      </c>
      <c r="T190" s="500">
        <f t="shared" si="80"/>
        <v>963680</v>
      </c>
      <c r="U190" s="500">
        <f t="shared" si="80"/>
        <v>303</v>
      </c>
      <c r="V190" s="461"/>
      <c r="X190" s="472"/>
    </row>
    <row r="191" spans="1:24" s="479" customFormat="1" ht="24" customHeight="1">
      <c r="A191" s="454" t="s">
        <v>491</v>
      </c>
      <c r="B191" s="454" t="s">
        <v>1018</v>
      </c>
      <c r="C191" s="503" t="s">
        <v>827</v>
      </c>
      <c r="D191" s="498">
        <v>3</v>
      </c>
      <c r="E191" s="498">
        <v>26</v>
      </c>
      <c r="F191" s="457">
        <v>2530</v>
      </c>
      <c r="G191" s="463">
        <f t="shared" ref="G191:G213" si="81">H191+L191</f>
        <v>292520</v>
      </c>
      <c r="H191" s="463">
        <f t="shared" ref="H191:H213" si="82">I191+K191</f>
        <v>162600</v>
      </c>
      <c r="I191" s="463">
        <v>132600</v>
      </c>
      <c r="J191" s="463">
        <v>5</v>
      </c>
      <c r="K191" s="463">
        <f t="shared" ref="K191:K213" si="83">IF(F191&gt;=500,IF(AND(F191&gt;=3000),30000,30000),30000)</f>
        <v>30000</v>
      </c>
      <c r="L191" s="463">
        <f t="shared" ref="L191:L213" si="84">SUM(M191:T191)</f>
        <v>129920</v>
      </c>
      <c r="M191" s="463">
        <v>10000</v>
      </c>
      <c r="N191" s="505">
        <v>1920</v>
      </c>
      <c r="O191" s="463">
        <v>20000</v>
      </c>
      <c r="P191" s="463">
        <v>10000</v>
      </c>
      <c r="Q191" s="463">
        <v>16000</v>
      </c>
      <c r="R191" s="506"/>
      <c r="S191" s="506">
        <f t="shared" ref="S191:S213" si="85">J191*2400</f>
        <v>12000</v>
      </c>
      <c r="T191" s="507">
        <v>60000</v>
      </c>
      <c r="U191" s="508">
        <v>19</v>
      </c>
      <c r="V191" s="449"/>
      <c r="X191" s="472"/>
    </row>
    <row r="192" spans="1:24" s="473" customFormat="1" ht="24" customHeight="1">
      <c r="A192" s="454" t="s">
        <v>491</v>
      </c>
      <c r="B192" s="503" t="s">
        <v>1019</v>
      </c>
      <c r="C192" s="503" t="s">
        <v>827</v>
      </c>
      <c r="D192" s="503">
        <v>3</v>
      </c>
      <c r="E192" s="503">
        <v>14</v>
      </c>
      <c r="F192" s="504">
        <v>1274</v>
      </c>
      <c r="G192" s="463">
        <f t="shared" si="81"/>
        <v>289020</v>
      </c>
      <c r="H192" s="463">
        <f t="shared" si="82"/>
        <v>162600</v>
      </c>
      <c r="I192" s="463">
        <v>132600</v>
      </c>
      <c r="J192" s="463">
        <v>5</v>
      </c>
      <c r="K192" s="463">
        <f t="shared" si="83"/>
        <v>30000</v>
      </c>
      <c r="L192" s="463">
        <f t="shared" si="84"/>
        <v>126420</v>
      </c>
      <c r="M192" s="463">
        <v>10000</v>
      </c>
      <c r="N192" s="505">
        <v>1920</v>
      </c>
      <c r="O192" s="463">
        <v>20000</v>
      </c>
      <c r="P192" s="463">
        <v>10000</v>
      </c>
      <c r="Q192" s="463">
        <v>7700</v>
      </c>
      <c r="R192" s="506"/>
      <c r="S192" s="506">
        <f t="shared" si="85"/>
        <v>12000</v>
      </c>
      <c r="T192" s="507">
        <v>64800</v>
      </c>
      <c r="U192" s="508">
        <v>20</v>
      </c>
      <c r="V192" s="509"/>
      <c r="X192" s="472"/>
    </row>
    <row r="193" spans="1:24" s="473" customFormat="1" ht="24" customHeight="1">
      <c r="A193" s="454" t="s">
        <v>491</v>
      </c>
      <c r="B193" s="503" t="s">
        <v>1020</v>
      </c>
      <c r="C193" s="503" t="s">
        <v>827</v>
      </c>
      <c r="D193" s="503">
        <v>2</v>
      </c>
      <c r="E193" s="503">
        <v>15</v>
      </c>
      <c r="F193" s="504">
        <v>1677</v>
      </c>
      <c r="G193" s="463">
        <f t="shared" si="81"/>
        <v>258520</v>
      </c>
      <c r="H193" s="463">
        <f t="shared" si="82"/>
        <v>162600</v>
      </c>
      <c r="I193" s="463">
        <v>132600</v>
      </c>
      <c r="J193" s="463">
        <v>5</v>
      </c>
      <c r="K193" s="463">
        <f t="shared" si="83"/>
        <v>30000</v>
      </c>
      <c r="L193" s="463">
        <f t="shared" si="84"/>
        <v>95920</v>
      </c>
      <c r="M193" s="463">
        <v>10000</v>
      </c>
      <c r="N193" s="505">
        <v>1920</v>
      </c>
      <c r="O193" s="463">
        <v>20000</v>
      </c>
      <c r="P193" s="463">
        <v>10000</v>
      </c>
      <c r="Q193" s="463">
        <v>13200</v>
      </c>
      <c r="R193" s="506"/>
      <c r="S193" s="506">
        <f t="shared" si="85"/>
        <v>12000</v>
      </c>
      <c r="T193" s="507">
        <v>28800</v>
      </c>
      <c r="U193" s="508">
        <v>8</v>
      </c>
      <c r="V193" s="509"/>
      <c r="X193" s="472"/>
    </row>
    <row r="194" spans="1:24" s="473" customFormat="1" ht="24" customHeight="1">
      <c r="A194" s="454" t="s">
        <v>491</v>
      </c>
      <c r="B194" s="503" t="s">
        <v>1021</v>
      </c>
      <c r="C194" s="503" t="s">
        <v>827</v>
      </c>
      <c r="D194" s="503">
        <v>2</v>
      </c>
      <c r="E194" s="503">
        <v>17</v>
      </c>
      <c r="F194" s="504">
        <v>1705</v>
      </c>
      <c r="G194" s="463">
        <f t="shared" si="81"/>
        <v>278120</v>
      </c>
      <c r="H194" s="463">
        <f t="shared" si="82"/>
        <v>162600</v>
      </c>
      <c r="I194" s="463">
        <v>132600</v>
      </c>
      <c r="J194" s="463">
        <v>5</v>
      </c>
      <c r="K194" s="463">
        <f t="shared" si="83"/>
        <v>30000</v>
      </c>
      <c r="L194" s="463">
        <f t="shared" si="84"/>
        <v>115520</v>
      </c>
      <c r="M194" s="463">
        <v>10000</v>
      </c>
      <c r="N194" s="505">
        <v>1920</v>
      </c>
      <c r="O194" s="463">
        <v>20000</v>
      </c>
      <c r="P194" s="463">
        <v>10000</v>
      </c>
      <c r="Q194" s="463">
        <v>13600</v>
      </c>
      <c r="R194" s="506"/>
      <c r="S194" s="506">
        <f t="shared" si="85"/>
        <v>12000</v>
      </c>
      <c r="T194" s="507">
        <v>48000</v>
      </c>
      <c r="U194" s="508">
        <v>14</v>
      </c>
      <c r="V194" s="509"/>
      <c r="X194" s="472"/>
    </row>
    <row r="195" spans="1:24" s="473" customFormat="1" ht="24" customHeight="1">
      <c r="A195" s="454" t="s">
        <v>491</v>
      </c>
      <c r="B195" s="503" t="s">
        <v>1022</v>
      </c>
      <c r="C195" s="503" t="s">
        <v>827</v>
      </c>
      <c r="D195" s="503">
        <v>3</v>
      </c>
      <c r="E195" s="503">
        <v>18</v>
      </c>
      <c r="F195" s="504">
        <v>1725</v>
      </c>
      <c r="G195" s="463">
        <f t="shared" si="81"/>
        <v>312560</v>
      </c>
      <c r="H195" s="463">
        <f t="shared" si="82"/>
        <v>162600</v>
      </c>
      <c r="I195" s="463">
        <v>132600</v>
      </c>
      <c r="J195" s="463">
        <v>5</v>
      </c>
      <c r="K195" s="463">
        <f t="shared" si="83"/>
        <v>30000</v>
      </c>
      <c r="L195" s="463">
        <f t="shared" si="84"/>
        <v>149960</v>
      </c>
      <c r="M195" s="463">
        <v>10000</v>
      </c>
      <c r="N195" s="505">
        <v>1920</v>
      </c>
      <c r="O195" s="463">
        <v>20000</v>
      </c>
      <c r="P195" s="463">
        <v>10000</v>
      </c>
      <c r="Q195" s="463">
        <v>14800</v>
      </c>
      <c r="R195" s="506"/>
      <c r="S195" s="506">
        <f t="shared" si="85"/>
        <v>12000</v>
      </c>
      <c r="T195" s="507">
        <v>81240</v>
      </c>
      <c r="U195" s="508">
        <v>24</v>
      </c>
      <c r="V195" s="509"/>
      <c r="X195" s="472"/>
    </row>
    <row r="196" spans="1:24" s="473" customFormat="1" ht="24" customHeight="1">
      <c r="A196" s="454" t="s">
        <v>491</v>
      </c>
      <c r="B196" s="503" t="s">
        <v>1023</v>
      </c>
      <c r="C196" s="503" t="s">
        <v>829</v>
      </c>
      <c r="D196" s="503">
        <v>1</v>
      </c>
      <c r="E196" s="503">
        <v>11</v>
      </c>
      <c r="F196" s="504">
        <v>925</v>
      </c>
      <c r="G196" s="463">
        <f t="shared" si="81"/>
        <v>239320</v>
      </c>
      <c r="H196" s="463">
        <f t="shared" si="82"/>
        <v>162600</v>
      </c>
      <c r="I196" s="463">
        <v>132600</v>
      </c>
      <c r="J196" s="463">
        <v>5</v>
      </c>
      <c r="K196" s="463">
        <f t="shared" si="83"/>
        <v>30000</v>
      </c>
      <c r="L196" s="463">
        <f t="shared" si="84"/>
        <v>76720</v>
      </c>
      <c r="M196" s="463">
        <v>10000</v>
      </c>
      <c r="N196" s="505">
        <v>1920</v>
      </c>
      <c r="O196" s="463">
        <v>20000</v>
      </c>
      <c r="P196" s="463">
        <v>10000</v>
      </c>
      <c r="Q196" s="463">
        <v>6000</v>
      </c>
      <c r="R196" s="506"/>
      <c r="S196" s="506">
        <f t="shared" si="85"/>
        <v>12000</v>
      </c>
      <c r="T196" s="507">
        <v>16800</v>
      </c>
      <c r="U196" s="508">
        <v>6</v>
      </c>
      <c r="V196" s="509"/>
      <c r="X196" s="472"/>
    </row>
    <row r="197" spans="1:24" s="473" customFormat="1" ht="24" customHeight="1">
      <c r="A197" s="454" t="s">
        <v>491</v>
      </c>
      <c r="B197" s="503" t="s">
        <v>1024</v>
      </c>
      <c r="C197" s="503" t="s">
        <v>829</v>
      </c>
      <c r="D197" s="503">
        <v>3</v>
      </c>
      <c r="E197" s="503">
        <v>25</v>
      </c>
      <c r="F197" s="504">
        <v>2127</v>
      </c>
      <c r="G197" s="463">
        <f t="shared" si="81"/>
        <v>323620</v>
      </c>
      <c r="H197" s="463">
        <f t="shared" si="82"/>
        <v>162600</v>
      </c>
      <c r="I197" s="463">
        <v>132600</v>
      </c>
      <c r="J197" s="463">
        <v>5</v>
      </c>
      <c r="K197" s="463">
        <f t="shared" si="83"/>
        <v>30000</v>
      </c>
      <c r="L197" s="463">
        <f t="shared" si="84"/>
        <v>161020</v>
      </c>
      <c r="M197" s="463">
        <v>10000</v>
      </c>
      <c r="N197" s="505">
        <v>1920</v>
      </c>
      <c r="O197" s="463">
        <v>20000</v>
      </c>
      <c r="P197" s="463">
        <v>10000</v>
      </c>
      <c r="Q197" s="463">
        <v>39900</v>
      </c>
      <c r="R197" s="506"/>
      <c r="S197" s="506">
        <f t="shared" si="85"/>
        <v>12000</v>
      </c>
      <c r="T197" s="507">
        <v>67200</v>
      </c>
      <c r="U197" s="508">
        <v>21</v>
      </c>
      <c r="V197" s="509"/>
      <c r="X197" s="472"/>
    </row>
    <row r="198" spans="1:24" s="479" customFormat="1" ht="24" customHeight="1">
      <c r="A198" s="454" t="s">
        <v>491</v>
      </c>
      <c r="B198" s="454" t="s">
        <v>1025</v>
      </c>
      <c r="C198" s="503" t="s">
        <v>829</v>
      </c>
      <c r="D198" s="498">
        <v>3</v>
      </c>
      <c r="E198" s="498">
        <v>20</v>
      </c>
      <c r="F198" s="457">
        <v>1836</v>
      </c>
      <c r="G198" s="463">
        <f t="shared" si="81"/>
        <v>280320</v>
      </c>
      <c r="H198" s="463">
        <f t="shared" si="82"/>
        <v>162600</v>
      </c>
      <c r="I198" s="463">
        <v>132600</v>
      </c>
      <c r="J198" s="463">
        <v>5</v>
      </c>
      <c r="K198" s="463">
        <f t="shared" si="83"/>
        <v>30000</v>
      </c>
      <c r="L198" s="463">
        <f t="shared" si="84"/>
        <v>117720</v>
      </c>
      <c r="M198" s="463">
        <v>10000</v>
      </c>
      <c r="N198" s="505">
        <v>1920</v>
      </c>
      <c r="O198" s="463">
        <v>20000</v>
      </c>
      <c r="P198" s="463">
        <v>10000</v>
      </c>
      <c r="Q198" s="463">
        <v>32600</v>
      </c>
      <c r="R198" s="506"/>
      <c r="S198" s="506">
        <f t="shared" si="85"/>
        <v>12000</v>
      </c>
      <c r="T198" s="507">
        <v>31200</v>
      </c>
      <c r="U198" s="508">
        <v>9</v>
      </c>
      <c r="V198" s="449"/>
      <c r="X198" s="472"/>
    </row>
    <row r="199" spans="1:24" s="479" customFormat="1" ht="24" customHeight="1">
      <c r="A199" s="454" t="s">
        <v>491</v>
      </c>
      <c r="B199" s="498" t="s">
        <v>1026</v>
      </c>
      <c r="C199" s="503" t="s">
        <v>829</v>
      </c>
      <c r="D199" s="498">
        <v>3</v>
      </c>
      <c r="E199" s="498">
        <v>20</v>
      </c>
      <c r="F199" s="457">
        <v>2490</v>
      </c>
      <c r="G199" s="463">
        <f t="shared" si="81"/>
        <v>339650</v>
      </c>
      <c r="H199" s="463">
        <f t="shared" si="82"/>
        <v>186600</v>
      </c>
      <c r="I199" s="463">
        <v>156600</v>
      </c>
      <c r="J199" s="463">
        <v>6</v>
      </c>
      <c r="K199" s="463">
        <f t="shared" si="83"/>
        <v>30000</v>
      </c>
      <c r="L199" s="463">
        <f t="shared" si="84"/>
        <v>153050</v>
      </c>
      <c r="M199" s="463">
        <v>10000</v>
      </c>
      <c r="N199" s="505">
        <v>1920</v>
      </c>
      <c r="O199" s="463">
        <v>20000</v>
      </c>
      <c r="P199" s="463">
        <v>10000</v>
      </c>
      <c r="Q199" s="463">
        <v>13100</v>
      </c>
      <c r="R199" s="506">
        <v>38150</v>
      </c>
      <c r="S199" s="506">
        <f t="shared" si="85"/>
        <v>14400</v>
      </c>
      <c r="T199" s="507">
        <v>45480</v>
      </c>
      <c r="U199" s="508">
        <v>14</v>
      </c>
      <c r="V199" s="449"/>
      <c r="X199" s="472"/>
    </row>
    <row r="200" spans="1:24" s="479" customFormat="1" ht="24" customHeight="1">
      <c r="A200" s="454" t="s">
        <v>491</v>
      </c>
      <c r="B200" s="498" t="s">
        <v>1027</v>
      </c>
      <c r="C200" s="503" t="s">
        <v>829</v>
      </c>
      <c r="D200" s="498">
        <v>2</v>
      </c>
      <c r="E200" s="498">
        <v>17</v>
      </c>
      <c r="F200" s="457">
        <v>2184</v>
      </c>
      <c r="G200" s="463">
        <f t="shared" si="81"/>
        <v>274320</v>
      </c>
      <c r="H200" s="463">
        <f t="shared" si="82"/>
        <v>162600</v>
      </c>
      <c r="I200" s="463">
        <v>132600</v>
      </c>
      <c r="J200" s="463">
        <v>5</v>
      </c>
      <c r="K200" s="463">
        <f t="shared" si="83"/>
        <v>30000</v>
      </c>
      <c r="L200" s="463">
        <f t="shared" si="84"/>
        <v>111720</v>
      </c>
      <c r="M200" s="463">
        <v>10000</v>
      </c>
      <c r="N200" s="505">
        <v>1920</v>
      </c>
      <c r="O200" s="463">
        <v>20000</v>
      </c>
      <c r="P200" s="463">
        <v>10000</v>
      </c>
      <c r="Q200" s="463">
        <v>9400</v>
      </c>
      <c r="R200" s="506"/>
      <c r="S200" s="506">
        <f t="shared" si="85"/>
        <v>12000</v>
      </c>
      <c r="T200" s="507">
        <v>48400</v>
      </c>
      <c r="U200" s="508">
        <v>17</v>
      </c>
      <c r="V200" s="449"/>
      <c r="X200" s="472"/>
    </row>
    <row r="201" spans="1:24" s="479" customFormat="1" ht="24" customHeight="1">
      <c r="A201" s="454" t="s">
        <v>491</v>
      </c>
      <c r="B201" s="454" t="s">
        <v>1028</v>
      </c>
      <c r="C201" s="503" t="s">
        <v>827</v>
      </c>
      <c r="D201" s="498">
        <v>2</v>
      </c>
      <c r="E201" s="498">
        <v>17</v>
      </c>
      <c r="F201" s="457">
        <v>1804</v>
      </c>
      <c r="G201" s="463">
        <f t="shared" si="81"/>
        <v>261720</v>
      </c>
      <c r="H201" s="463">
        <f t="shared" si="82"/>
        <v>162600</v>
      </c>
      <c r="I201" s="463">
        <v>132600</v>
      </c>
      <c r="J201" s="463">
        <v>5</v>
      </c>
      <c r="K201" s="463">
        <f t="shared" si="83"/>
        <v>30000</v>
      </c>
      <c r="L201" s="463">
        <f t="shared" si="84"/>
        <v>99120</v>
      </c>
      <c r="M201" s="463">
        <v>10000</v>
      </c>
      <c r="N201" s="505">
        <v>1920</v>
      </c>
      <c r="O201" s="463">
        <v>20000</v>
      </c>
      <c r="P201" s="463">
        <v>10000</v>
      </c>
      <c r="Q201" s="463">
        <v>9200</v>
      </c>
      <c r="R201" s="506"/>
      <c r="S201" s="506">
        <f t="shared" si="85"/>
        <v>12000</v>
      </c>
      <c r="T201" s="507">
        <v>36000</v>
      </c>
      <c r="U201" s="508">
        <v>12</v>
      </c>
      <c r="V201" s="449"/>
      <c r="X201" s="472"/>
    </row>
    <row r="202" spans="1:24" s="479" customFormat="1" ht="24" customHeight="1">
      <c r="A202" s="454" t="s">
        <v>491</v>
      </c>
      <c r="B202" s="454" t="s">
        <v>1029</v>
      </c>
      <c r="C202" s="503" t="s">
        <v>829</v>
      </c>
      <c r="D202" s="498">
        <v>3</v>
      </c>
      <c r="E202" s="498">
        <v>21</v>
      </c>
      <c r="F202" s="457">
        <v>1803</v>
      </c>
      <c r="G202" s="463">
        <f t="shared" si="81"/>
        <v>277800</v>
      </c>
      <c r="H202" s="463">
        <f t="shared" si="82"/>
        <v>162600</v>
      </c>
      <c r="I202" s="463">
        <v>132600</v>
      </c>
      <c r="J202" s="463">
        <v>5</v>
      </c>
      <c r="K202" s="463">
        <f t="shared" si="83"/>
        <v>30000</v>
      </c>
      <c r="L202" s="463">
        <f t="shared" si="84"/>
        <v>115200</v>
      </c>
      <c r="M202" s="463">
        <v>10000</v>
      </c>
      <c r="N202" s="505">
        <v>1920</v>
      </c>
      <c r="O202" s="463">
        <v>20000</v>
      </c>
      <c r="P202" s="463">
        <v>10000</v>
      </c>
      <c r="Q202" s="463">
        <v>15800</v>
      </c>
      <c r="R202" s="506"/>
      <c r="S202" s="506">
        <f t="shared" si="85"/>
        <v>12000</v>
      </c>
      <c r="T202" s="507">
        <v>45480</v>
      </c>
      <c r="U202" s="508">
        <v>16</v>
      </c>
      <c r="V202" s="449"/>
      <c r="X202" s="472"/>
    </row>
    <row r="203" spans="1:24" s="479" customFormat="1" ht="24" customHeight="1">
      <c r="A203" s="454" t="s">
        <v>491</v>
      </c>
      <c r="B203" s="498" t="s">
        <v>1030</v>
      </c>
      <c r="C203" s="503" t="s">
        <v>829</v>
      </c>
      <c r="D203" s="498">
        <v>3</v>
      </c>
      <c r="E203" s="498">
        <v>23</v>
      </c>
      <c r="F203" s="457">
        <v>1449</v>
      </c>
      <c r="G203" s="463">
        <f t="shared" si="81"/>
        <v>332020</v>
      </c>
      <c r="H203" s="463">
        <f t="shared" si="82"/>
        <v>162600</v>
      </c>
      <c r="I203" s="463">
        <v>132600</v>
      </c>
      <c r="J203" s="463">
        <v>5</v>
      </c>
      <c r="K203" s="463">
        <f t="shared" si="83"/>
        <v>30000</v>
      </c>
      <c r="L203" s="463">
        <f t="shared" si="84"/>
        <v>169420</v>
      </c>
      <c r="M203" s="463">
        <v>10000</v>
      </c>
      <c r="N203" s="505">
        <v>1920</v>
      </c>
      <c r="O203" s="463">
        <v>20000</v>
      </c>
      <c r="P203" s="463">
        <v>10000</v>
      </c>
      <c r="Q203" s="463">
        <v>34900</v>
      </c>
      <c r="R203" s="506"/>
      <c r="S203" s="506">
        <f t="shared" si="85"/>
        <v>12000</v>
      </c>
      <c r="T203" s="507">
        <v>80600</v>
      </c>
      <c r="U203" s="508">
        <v>26</v>
      </c>
      <c r="V203" s="449"/>
      <c r="X203" s="472"/>
    </row>
    <row r="204" spans="1:24" s="479" customFormat="1" ht="24" customHeight="1">
      <c r="A204" s="454" t="s">
        <v>491</v>
      </c>
      <c r="B204" s="498" t="s">
        <v>1031</v>
      </c>
      <c r="C204" s="503" t="s">
        <v>829</v>
      </c>
      <c r="D204" s="498">
        <v>1</v>
      </c>
      <c r="E204" s="498">
        <v>7</v>
      </c>
      <c r="F204" s="457">
        <v>694</v>
      </c>
      <c r="G204" s="463">
        <f t="shared" si="81"/>
        <v>224120</v>
      </c>
      <c r="H204" s="463">
        <f t="shared" si="82"/>
        <v>138600</v>
      </c>
      <c r="I204" s="463">
        <v>108600</v>
      </c>
      <c r="J204" s="463">
        <v>4</v>
      </c>
      <c r="K204" s="463">
        <f t="shared" si="83"/>
        <v>30000</v>
      </c>
      <c r="L204" s="463">
        <f t="shared" si="84"/>
        <v>85520</v>
      </c>
      <c r="M204" s="463">
        <v>10000</v>
      </c>
      <c r="N204" s="505">
        <v>1920</v>
      </c>
      <c r="O204" s="463">
        <v>20000</v>
      </c>
      <c r="P204" s="463">
        <v>10000</v>
      </c>
      <c r="Q204" s="463">
        <v>10000</v>
      </c>
      <c r="R204" s="506"/>
      <c r="S204" s="506">
        <f t="shared" si="85"/>
        <v>9600</v>
      </c>
      <c r="T204" s="507">
        <v>24000</v>
      </c>
      <c r="U204" s="508">
        <v>8</v>
      </c>
      <c r="V204" s="449"/>
      <c r="X204" s="472"/>
    </row>
    <row r="205" spans="1:24" s="479" customFormat="1" ht="24" customHeight="1">
      <c r="A205" s="454" t="s">
        <v>491</v>
      </c>
      <c r="B205" s="498" t="s">
        <v>1032</v>
      </c>
      <c r="C205" s="503" t="s">
        <v>827</v>
      </c>
      <c r="D205" s="498">
        <v>3</v>
      </c>
      <c r="E205" s="498">
        <v>8</v>
      </c>
      <c r="F205" s="457">
        <v>678</v>
      </c>
      <c r="G205" s="463">
        <f t="shared" si="81"/>
        <v>258320</v>
      </c>
      <c r="H205" s="463">
        <f t="shared" si="82"/>
        <v>138600</v>
      </c>
      <c r="I205" s="463">
        <v>108600</v>
      </c>
      <c r="J205" s="463">
        <v>4</v>
      </c>
      <c r="K205" s="463">
        <f t="shared" si="83"/>
        <v>30000</v>
      </c>
      <c r="L205" s="463">
        <f t="shared" si="84"/>
        <v>119720</v>
      </c>
      <c r="M205" s="463">
        <v>10000</v>
      </c>
      <c r="N205" s="505">
        <v>1920</v>
      </c>
      <c r="O205" s="463">
        <v>20000</v>
      </c>
      <c r="P205" s="463">
        <v>10000</v>
      </c>
      <c r="Q205" s="463">
        <v>24600</v>
      </c>
      <c r="R205" s="506"/>
      <c r="S205" s="506">
        <f t="shared" si="85"/>
        <v>9600</v>
      </c>
      <c r="T205" s="507">
        <v>43600</v>
      </c>
      <c r="U205" s="508">
        <v>12</v>
      </c>
      <c r="V205" s="449"/>
      <c r="X205" s="472"/>
    </row>
    <row r="206" spans="1:24" s="479" customFormat="1" ht="24" customHeight="1">
      <c r="A206" s="454" t="s">
        <v>491</v>
      </c>
      <c r="B206" s="454" t="s">
        <v>1033</v>
      </c>
      <c r="C206" s="503" t="s">
        <v>829</v>
      </c>
      <c r="D206" s="498">
        <v>2</v>
      </c>
      <c r="E206" s="498">
        <v>13</v>
      </c>
      <c r="F206" s="457">
        <v>1134</v>
      </c>
      <c r="G206" s="463">
        <f t="shared" si="81"/>
        <v>286420</v>
      </c>
      <c r="H206" s="463">
        <f t="shared" si="82"/>
        <v>162600</v>
      </c>
      <c r="I206" s="463">
        <v>132600</v>
      </c>
      <c r="J206" s="463">
        <v>5</v>
      </c>
      <c r="K206" s="463">
        <f t="shared" si="83"/>
        <v>30000</v>
      </c>
      <c r="L206" s="463">
        <f t="shared" si="84"/>
        <v>123820</v>
      </c>
      <c r="M206" s="463">
        <v>10000</v>
      </c>
      <c r="N206" s="505">
        <v>1920</v>
      </c>
      <c r="O206" s="463">
        <v>20000</v>
      </c>
      <c r="P206" s="463">
        <v>10000</v>
      </c>
      <c r="Q206" s="463">
        <v>17000</v>
      </c>
      <c r="R206" s="506">
        <v>4900</v>
      </c>
      <c r="S206" s="506">
        <f t="shared" si="85"/>
        <v>12000</v>
      </c>
      <c r="T206" s="507">
        <v>48000</v>
      </c>
      <c r="U206" s="508">
        <v>14</v>
      </c>
      <c r="V206" s="449"/>
      <c r="X206" s="472"/>
    </row>
    <row r="207" spans="1:24" s="479" customFormat="1" ht="24" customHeight="1">
      <c r="A207" s="454" t="s">
        <v>491</v>
      </c>
      <c r="B207" s="498" t="s">
        <v>1034</v>
      </c>
      <c r="C207" s="503" t="s">
        <v>829</v>
      </c>
      <c r="D207" s="498">
        <v>1</v>
      </c>
      <c r="E207" s="498">
        <v>8</v>
      </c>
      <c r="F207" s="457">
        <v>812</v>
      </c>
      <c r="G207" s="463">
        <f t="shared" si="81"/>
        <v>217720</v>
      </c>
      <c r="H207" s="463">
        <f t="shared" si="82"/>
        <v>138600</v>
      </c>
      <c r="I207" s="463">
        <v>108600</v>
      </c>
      <c r="J207" s="463">
        <v>4</v>
      </c>
      <c r="K207" s="463">
        <f t="shared" si="83"/>
        <v>30000</v>
      </c>
      <c r="L207" s="463">
        <f t="shared" si="84"/>
        <v>79120</v>
      </c>
      <c r="M207" s="463">
        <v>10000</v>
      </c>
      <c r="N207" s="505">
        <v>1920</v>
      </c>
      <c r="O207" s="463">
        <v>20000</v>
      </c>
      <c r="P207" s="463">
        <v>10000</v>
      </c>
      <c r="Q207" s="463">
        <v>6000</v>
      </c>
      <c r="R207" s="506"/>
      <c r="S207" s="506">
        <f t="shared" si="85"/>
        <v>9600</v>
      </c>
      <c r="T207" s="507">
        <v>21600</v>
      </c>
      <c r="U207" s="508">
        <v>6</v>
      </c>
      <c r="V207" s="449"/>
      <c r="X207" s="472"/>
    </row>
    <row r="208" spans="1:24" s="479" customFormat="1" ht="24" customHeight="1">
      <c r="A208" s="454" t="s">
        <v>491</v>
      </c>
      <c r="B208" s="498" t="s">
        <v>1035</v>
      </c>
      <c r="C208" s="503" t="s">
        <v>829</v>
      </c>
      <c r="D208" s="498">
        <v>1</v>
      </c>
      <c r="E208" s="498">
        <v>9</v>
      </c>
      <c r="F208" s="457">
        <v>860</v>
      </c>
      <c r="G208" s="463">
        <f t="shared" si="81"/>
        <v>216320</v>
      </c>
      <c r="H208" s="463">
        <f t="shared" si="82"/>
        <v>138600</v>
      </c>
      <c r="I208" s="463">
        <v>108600</v>
      </c>
      <c r="J208" s="463">
        <v>4</v>
      </c>
      <c r="K208" s="463">
        <f t="shared" si="83"/>
        <v>30000</v>
      </c>
      <c r="L208" s="463">
        <f t="shared" si="84"/>
        <v>77720</v>
      </c>
      <c r="M208" s="463">
        <v>10000</v>
      </c>
      <c r="N208" s="505">
        <v>1920</v>
      </c>
      <c r="O208" s="463">
        <v>20000</v>
      </c>
      <c r="P208" s="463">
        <v>10000</v>
      </c>
      <c r="Q208" s="463">
        <v>7000</v>
      </c>
      <c r="R208" s="506"/>
      <c r="S208" s="506">
        <f t="shared" si="85"/>
        <v>9600</v>
      </c>
      <c r="T208" s="507">
        <v>19200</v>
      </c>
      <c r="U208" s="508">
        <v>7</v>
      </c>
      <c r="V208" s="449"/>
      <c r="X208" s="472"/>
    </row>
    <row r="209" spans="1:24" s="479" customFormat="1" ht="24" customHeight="1">
      <c r="A209" s="454" t="s">
        <v>491</v>
      </c>
      <c r="B209" s="454" t="s">
        <v>1036</v>
      </c>
      <c r="C209" s="503" t="s">
        <v>829</v>
      </c>
      <c r="D209" s="498">
        <v>2</v>
      </c>
      <c r="E209" s="498">
        <v>15</v>
      </c>
      <c r="F209" s="457">
        <v>1521</v>
      </c>
      <c r="G209" s="463">
        <f t="shared" si="81"/>
        <v>279420</v>
      </c>
      <c r="H209" s="463">
        <f t="shared" si="82"/>
        <v>162600</v>
      </c>
      <c r="I209" s="463">
        <v>132600</v>
      </c>
      <c r="J209" s="463">
        <v>5</v>
      </c>
      <c r="K209" s="463">
        <f t="shared" si="83"/>
        <v>30000</v>
      </c>
      <c r="L209" s="463">
        <f t="shared" si="84"/>
        <v>116820</v>
      </c>
      <c r="M209" s="463">
        <v>10000</v>
      </c>
      <c r="N209" s="505">
        <v>1920</v>
      </c>
      <c r="O209" s="463">
        <v>20000</v>
      </c>
      <c r="P209" s="463">
        <v>10000</v>
      </c>
      <c r="Q209" s="463">
        <v>16500</v>
      </c>
      <c r="R209" s="506"/>
      <c r="S209" s="506">
        <f t="shared" si="85"/>
        <v>12000</v>
      </c>
      <c r="T209" s="507">
        <v>46400</v>
      </c>
      <c r="U209" s="508">
        <v>16</v>
      </c>
      <c r="V209" s="449"/>
      <c r="X209" s="472"/>
    </row>
    <row r="210" spans="1:24" s="479" customFormat="1" ht="24" customHeight="1">
      <c r="A210" s="454" t="s">
        <v>491</v>
      </c>
      <c r="B210" s="454" t="s">
        <v>1037</v>
      </c>
      <c r="C210" s="503" t="s">
        <v>829</v>
      </c>
      <c r="D210" s="498">
        <v>2</v>
      </c>
      <c r="E210" s="498">
        <v>14</v>
      </c>
      <c r="F210" s="457">
        <v>1015</v>
      </c>
      <c r="G210" s="463">
        <f t="shared" si="81"/>
        <v>278700</v>
      </c>
      <c r="H210" s="463">
        <f t="shared" si="82"/>
        <v>162600</v>
      </c>
      <c r="I210" s="463">
        <v>132600</v>
      </c>
      <c r="J210" s="463">
        <v>5</v>
      </c>
      <c r="K210" s="463">
        <f t="shared" si="83"/>
        <v>30000</v>
      </c>
      <c r="L210" s="463">
        <f t="shared" si="84"/>
        <v>116100</v>
      </c>
      <c r="M210" s="463">
        <v>10000</v>
      </c>
      <c r="N210" s="505">
        <v>1920</v>
      </c>
      <c r="O210" s="463">
        <v>20000</v>
      </c>
      <c r="P210" s="463">
        <v>10000</v>
      </c>
      <c r="Q210" s="463">
        <v>10500</v>
      </c>
      <c r="R210" s="506"/>
      <c r="S210" s="506">
        <f t="shared" si="85"/>
        <v>12000</v>
      </c>
      <c r="T210" s="507">
        <v>51680</v>
      </c>
      <c r="U210" s="508">
        <v>16</v>
      </c>
      <c r="V210" s="449"/>
      <c r="X210" s="472"/>
    </row>
    <row r="211" spans="1:24" s="479" customFormat="1" ht="24" customHeight="1">
      <c r="A211" s="454" t="s">
        <v>491</v>
      </c>
      <c r="B211" s="498" t="s">
        <v>1038</v>
      </c>
      <c r="C211" s="503" t="s">
        <v>827</v>
      </c>
      <c r="D211" s="498">
        <v>1</v>
      </c>
      <c r="E211" s="498">
        <v>9</v>
      </c>
      <c r="F211" s="457">
        <v>1386</v>
      </c>
      <c r="G211" s="463">
        <f t="shared" si="81"/>
        <v>228320</v>
      </c>
      <c r="H211" s="463">
        <f t="shared" si="82"/>
        <v>162600</v>
      </c>
      <c r="I211" s="463">
        <v>132600</v>
      </c>
      <c r="J211" s="463">
        <v>5</v>
      </c>
      <c r="K211" s="463">
        <f t="shared" si="83"/>
        <v>30000</v>
      </c>
      <c r="L211" s="463">
        <f t="shared" si="84"/>
        <v>65720</v>
      </c>
      <c r="M211" s="463">
        <v>10000</v>
      </c>
      <c r="N211" s="505">
        <v>1920</v>
      </c>
      <c r="O211" s="463">
        <v>20000</v>
      </c>
      <c r="P211" s="463">
        <v>10000</v>
      </c>
      <c r="Q211" s="463">
        <v>2200</v>
      </c>
      <c r="R211" s="506"/>
      <c r="S211" s="506">
        <f t="shared" si="85"/>
        <v>12000</v>
      </c>
      <c r="T211" s="507">
        <v>9600</v>
      </c>
      <c r="U211" s="508">
        <v>3</v>
      </c>
      <c r="V211" s="449"/>
      <c r="X211" s="472"/>
    </row>
    <row r="212" spans="1:24" s="479" customFormat="1" ht="24" customHeight="1">
      <c r="A212" s="454" t="s">
        <v>491</v>
      </c>
      <c r="B212" s="498" t="s">
        <v>1039</v>
      </c>
      <c r="C212" s="503" t="s">
        <v>827</v>
      </c>
      <c r="D212" s="498">
        <v>2</v>
      </c>
      <c r="E212" s="498">
        <v>12</v>
      </c>
      <c r="F212" s="457">
        <v>1270</v>
      </c>
      <c r="G212" s="463">
        <f t="shared" si="81"/>
        <v>262620</v>
      </c>
      <c r="H212" s="463">
        <f t="shared" si="82"/>
        <v>162600</v>
      </c>
      <c r="I212" s="463">
        <v>132600</v>
      </c>
      <c r="J212" s="463">
        <v>5</v>
      </c>
      <c r="K212" s="463">
        <f t="shared" si="83"/>
        <v>30000</v>
      </c>
      <c r="L212" s="463">
        <f t="shared" si="84"/>
        <v>100020</v>
      </c>
      <c r="M212" s="463">
        <v>10000</v>
      </c>
      <c r="N212" s="505">
        <v>1920</v>
      </c>
      <c r="O212" s="463">
        <v>20000</v>
      </c>
      <c r="P212" s="463">
        <v>10000</v>
      </c>
      <c r="Q212" s="463">
        <v>7700</v>
      </c>
      <c r="R212" s="506"/>
      <c r="S212" s="506">
        <f t="shared" si="85"/>
        <v>12000</v>
      </c>
      <c r="T212" s="507">
        <v>38400</v>
      </c>
      <c r="U212" s="508">
        <v>12</v>
      </c>
      <c r="V212" s="449"/>
      <c r="X212" s="472"/>
    </row>
    <row r="213" spans="1:24" s="479" customFormat="1" ht="24" customHeight="1">
      <c r="A213" s="454" t="s">
        <v>491</v>
      </c>
      <c r="B213" s="498" t="s">
        <v>1040</v>
      </c>
      <c r="C213" s="503" t="s">
        <v>829</v>
      </c>
      <c r="D213" s="498">
        <v>1</v>
      </c>
      <c r="E213" s="498">
        <v>11</v>
      </c>
      <c r="F213" s="457">
        <v>746</v>
      </c>
      <c r="G213" s="463">
        <f t="shared" si="81"/>
        <v>205320</v>
      </c>
      <c r="H213" s="463">
        <f t="shared" si="82"/>
        <v>138600</v>
      </c>
      <c r="I213" s="463">
        <v>108600</v>
      </c>
      <c r="J213" s="463">
        <v>4</v>
      </c>
      <c r="K213" s="463">
        <f t="shared" si="83"/>
        <v>30000</v>
      </c>
      <c r="L213" s="463">
        <f t="shared" si="84"/>
        <v>66720</v>
      </c>
      <c r="M213" s="463">
        <v>10000</v>
      </c>
      <c r="N213" s="505">
        <v>1920</v>
      </c>
      <c r="O213" s="463">
        <v>20000</v>
      </c>
      <c r="P213" s="463">
        <v>10000</v>
      </c>
      <c r="Q213" s="463">
        <v>8000</v>
      </c>
      <c r="R213" s="506"/>
      <c r="S213" s="506">
        <f t="shared" si="85"/>
        <v>9600</v>
      </c>
      <c r="T213" s="507">
        <v>7200</v>
      </c>
      <c r="U213" s="508">
        <v>3</v>
      </c>
      <c r="V213" s="449"/>
      <c r="X213" s="472"/>
    </row>
    <row r="214" spans="1:24" s="480" customFormat="1" ht="24" customHeight="1">
      <c r="A214" s="443" t="s">
        <v>1041</v>
      </c>
      <c r="B214" s="499"/>
      <c r="C214" s="502"/>
      <c r="D214" s="499">
        <f t="shared" ref="D214:U214" si="86">SUM(D215:D235)</f>
        <v>33</v>
      </c>
      <c r="E214" s="499">
        <f t="shared" si="86"/>
        <v>366</v>
      </c>
      <c r="F214" s="499">
        <f t="shared" si="86"/>
        <v>51846</v>
      </c>
      <c r="G214" s="499">
        <f t="shared" si="86"/>
        <v>6117350</v>
      </c>
      <c r="H214" s="499">
        <f t="shared" si="86"/>
        <v>3920600</v>
      </c>
      <c r="I214" s="499">
        <f t="shared" si="86"/>
        <v>3240600</v>
      </c>
      <c r="J214" s="499">
        <f t="shared" si="86"/>
        <v>124</v>
      </c>
      <c r="K214" s="499">
        <f t="shared" si="86"/>
        <v>680000</v>
      </c>
      <c r="L214" s="499">
        <f t="shared" si="86"/>
        <v>2196750</v>
      </c>
      <c r="M214" s="499">
        <f t="shared" si="86"/>
        <v>210000</v>
      </c>
      <c r="N214" s="499">
        <f t="shared" si="86"/>
        <v>40320</v>
      </c>
      <c r="O214" s="499">
        <f t="shared" si="86"/>
        <v>420000</v>
      </c>
      <c r="P214" s="499">
        <f t="shared" si="86"/>
        <v>210000</v>
      </c>
      <c r="Q214" s="499">
        <f t="shared" si="86"/>
        <v>249900</v>
      </c>
      <c r="R214" s="500">
        <f t="shared" si="86"/>
        <v>13250</v>
      </c>
      <c r="S214" s="500">
        <f t="shared" si="86"/>
        <v>297600</v>
      </c>
      <c r="T214" s="500">
        <f t="shared" si="86"/>
        <v>755680</v>
      </c>
      <c r="U214" s="500">
        <f t="shared" si="86"/>
        <v>236</v>
      </c>
      <c r="V214" s="461"/>
      <c r="X214" s="472"/>
    </row>
    <row r="215" spans="1:24" s="481" customFormat="1" ht="24" customHeight="1">
      <c r="A215" s="454" t="s">
        <v>479</v>
      </c>
      <c r="B215" s="498" t="s">
        <v>1042</v>
      </c>
      <c r="C215" s="503" t="s">
        <v>827</v>
      </c>
      <c r="D215" s="498">
        <v>1</v>
      </c>
      <c r="E215" s="498">
        <v>27</v>
      </c>
      <c r="F215" s="457">
        <v>3858</v>
      </c>
      <c r="G215" s="463">
        <f t="shared" ref="G215:G235" si="87">H215+L215</f>
        <v>327020</v>
      </c>
      <c r="H215" s="463">
        <f t="shared" ref="H215:H235" si="88">I215+K215</f>
        <v>220600</v>
      </c>
      <c r="I215" s="463">
        <v>180600</v>
      </c>
      <c r="J215" s="463">
        <v>7</v>
      </c>
      <c r="K215" s="463">
        <f>IF(F215&gt;=500,IF(AND(F215&gt;=3000),40000,40000),40000)</f>
        <v>40000</v>
      </c>
      <c r="L215" s="463">
        <f t="shared" ref="L215:L235" si="89">SUM(M215:T215)</f>
        <v>106420</v>
      </c>
      <c r="M215" s="463">
        <v>10000</v>
      </c>
      <c r="N215" s="505">
        <v>1920</v>
      </c>
      <c r="O215" s="463">
        <v>20000</v>
      </c>
      <c r="P215" s="463">
        <v>10000</v>
      </c>
      <c r="Q215" s="463">
        <v>21300</v>
      </c>
      <c r="R215" s="506"/>
      <c r="S215" s="506">
        <f t="shared" ref="S215:S235" si="90">J215*2400</f>
        <v>16800</v>
      </c>
      <c r="T215" s="507">
        <v>26400</v>
      </c>
      <c r="U215" s="508">
        <v>8</v>
      </c>
      <c r="V215" s="454"/>
      <c r="X215" s="472"/>
    </row>
    <row r="216" spans="1:24" s="479" customFormat="1" ht="24" customHeight="1">
      <c r="A216" s="454" t="s">
        <v>479</v>
      </c>
      <c r="B216" s="498" t="s">
        <v>1043</v>
      </c>
      <c r="C216" s="503" t="s">
        <v>827</v>
      </c>
      <c r="D216" s="498">
        <v>1</v>
      </c>
      <c r="E216" s="498">
        <v>8</v>
      </c>
      <c r="F216" s="457">
        <v>1861</v>
      </c>
      <c r="G216" s="463">
        <f t="shared" si="87"/>
        <v>267620</v>
      </c>
      <c r="H216" s="463">
        <f t="shared" si="88"/>
        <v>162600</v>
      </c>
      <c r="I216" s="463">
        <v>132600</v>
      </c>
      <c r="J216" s="463">
        <v>5</v>
      </c>
      <c r="K216" s="463">
        <f t="shared" ref="K216:K221" si="91">IF(F216&gt;=500,IF(AND(F216&gt;=3000),30000,30000),30000)</f>
        <v>30000</v>
      </c>
      <c r="L216" s="463">
        <f t="shared" si="89"/>
        <v>105020</v>
      </c>
      <c r="M216" s="463">
        <v>10000</v>
      </c>
      <c r="N216" s="505">
        <v>1920</v>
      </c>
      <c r="O216" s="463">
        <v>20000</v>
      </c>
      <c r="P216" s="463">
        <v>10000</v>
      </c>
      <c r="Q216" s="463">
        <v>21700</v>
      </c>
      <c r="R216" s="506"/>
      <c r="S216" s="506">
        <f t="shared" si="90"/>
        <v>12000</v>
      </c>
      <c r="T216" s="507">
        <v>29400</v>
      </c>
      <c r="U216" s="508">
        <v>9</v>
      </c>
      <c r="V216" s="449"/>
      <c r="X216" s="472"/>
    </row>
    <row r="217" spans="1:24" s="479" customFormat="1" ht="24" customHeight="1">
      <c r="A217" s="454" t="s">
        <v>479</v>
      </c>
      <c r="B217" s="498" t="s">
        <v>1044</v>
      </c>
      <c r="C217" s="503" t="s">
        <v>827</v>
      </c>
      <c r="D217" s="498">
        <v>1</v>
      </c>
      <c r="E217" s="498">
        <v>12</v>
      </c>
      <c r="F217" s="457">
        <v>1727</v>
      </c>
      <c r="G217" s="463">
        <f t="shared" si="87"/>
        <v>261020</v>
      </c>
      <c r="H217" s="463">
        <f t="shared" si="88"/>
        <v>162600</v>
      </c>
      <c r="I217" s="463">
        <v>132600</v>
      </c>
      <c r="J217" s="463">
        <v>5</v>
      </c>
      <c r="K217" s="463">
        <f t="shared" si="91"/>
        <v>30000</v>
      </c>
      <c r="L217" s="463">
        <f t="shared" si="89"/>
        <v>98420</v>
      </c>
      <c r="M217" s="463">
        <v>10000</v>
      </c>
      <c r="N217" s="505">
        <v>1920</v>
      </c>
      <c r="O217" s="463">
        <v>20000</v>
      </c>
      <c r="P217" s="463">
        <v>10000</v>
      </c>
      <c r="Q217" s="463">
        <v>3700</v>
      </c>
      <c r="R217" s="506"/>
      <c r="S217" s="506">
        <f t="shared" si="90"/>
        <v>12000</v>
      </c>
      <c r="T217" s="507">
        <v>40800</v>
      </c>
      <c r="U217" s="508">
        <v>12</v>
      </c>
      <c r="V217" s="449"/>
      <c r="X217" s="472"/>
    </row>
    <row r="218" spans="1:24" s="479" customFormat="1" ht="24" customHeight="1">
      <c r="A218" s="454" t="s">
        <v>479</v>
      </c>
      <c r="B218" s="498" t="s">
        <v>1045</v>
      </c>
      <c r="C218" s="503" t="s">
        <v>827</v>
      </c>
      <c r="D218" s="498">
        <v>1</v>
      </c>
      <c r="E218" s="498">
        <v>19</v>
      </c>
      <c r="F218" s="457">
        <v>3029</v>
      </c>
      <c r="G218" s="463">
        <f t="shared" si="87"/>
        <v>320680</v>
      </c>
      <c r="H218" s="463">
        <f t="shared" si="88"/>
        <v>220600</v>
      </c>
      <c r="I218" s="463">
        <v>180600</v>
      </c>
      <c r="J218" s="463">
        <v>7</v>
      </c>
      <c r="K218" s="463">
        <f>IF(F218&gt;=500,IF(AND(F218&gt;=3000),40000,40000),40000)</f>
        <v>40000</v>
      </c>
      <c r="L218" s="463">
        <f t="shared" si="89"/>
        <v>100080</v>
      </c>
      <c r="M218" s="463">
        <v>10000</v>
      </c>
      <c r="N218" s="505">
        <v>1920</v>
      </c>
      <c r="O218" s="463">
        <v>20000</v>
      </c>
      <c r="P218" s="463">
        <v>10000</v>
      </c>
      <c r="Q218" s="463">
        <v>12800</v>
      </c>
      <c r="R218" s="506"/>
      <c r="S218" s="506">
        <f t="shared" si="90"/>
        <v>16800</v>
      </c>
      <c r="T218" s="507">
        <v>28560</v>
      </c>
      <c r="U218" s="508">
        <v>9</v>
      </c>
      <c r="V218" s="449"/>
      <c r="X218" s="472"/>
    </row>
    <row r="219" spans="1:24" s="479" customFormat="1" ht="24" customHeight="1">
      <c r="A219" s="454" t="s">
        <v>479</v>
      </c>
      <c r="B219" s="498" t="s">
        <v>1046</v>
      </c>
      <c r="C219" s="503" t="s">
        <v>827</v>
      </c>
      <c r="D219" s="498">
        <v>1</v>
      </c>
      <c r="E219" s="498">
        <v>14</v>
      </c>
      <c r="F219" s="457">
        <v>2395</v>
      </c>
      <c r="G219" s="463">
        <f t="shared" si="87"/>
        <v>262100</v>
      </c>
      <c r="H219" s="463">
        <f t="shared" si="88"/>
        <v>162600</v>
      </c>
      <c r="I219" s="463">
        <v>132600</v>
      </c>
      <c r="J219" s="463">
        <v>5</v>
      </c>
      <c r="K219" s="463">
        <f t="shared" si="91"/>
        <v>30000</v>
      </c>
      <c r="L219" s="463">
        <f t="shared" si="89"/>
        <v>99500</v>
      </c>
      <c r="M219" s="463">
        <v>10000</v>
      </c>
      <c r="N219" s="505">
        <v>1920</v>
      </c>
      <c r="O219" s="463">
        <v>20000</v>
      </c>
      <c r="P219" s="463">
        <v>10000</v>
      </c>
      <c r="Q219" s="463">
        <v>4900</v>
      </c>
      <c r="R219" s="506"/>
      <c r="S219" s="506">
        <f t="shared" si="90"/>
        <v>12000</v>
      </c>
      <c r="T219" s="507">
        <v>40680</v>
      </c>
      <c r="U219" s="508">
        <v>12</v>
      </c>
      <c r="V219" s="449"/>
      <c r="X219" s="472"/>
    </row>
    <row r="220" spans="1:24" s="479" customFormat="1" ht="24" customHeight="1">
      <c r="A220" s="454" t="s">
        <v>479</v>
      </c>
      <c r="B220" s="498" t="s">
        <v>1047</v>
      </c>
      <c r="C220" s="503" t="s">
        <v>827</v>
      </c>
      <c r="D220" s="498">
        <v>1</v>
      </c>
      <c r="E220" s="498">
        <v>12</v>
      </c>
      <c r="F220" s="457">
        <v>2012</v>
      </c>
      <c r="G220" s="463">
        <f t="shared" si="87"/>
        <v>236320</v>
      </c>
      <c r="H220" s="463">
        <f t="shared" si="88"/>
        <v>162600</v>
      </c>
      <c r="I220" s="463">
        <v>132600</v>
      </c>
      <c r="J220" s="463">
        <v>5</v>
      </c>
      <c r="K220" s="463">
        <f t="shared" si="91"/>
        <v>30000</v>
      </c>
      <c r="L220" s="463">
        <f t="shared" si="89"/>
        <v>73720</v>
      </c>
      <c r="M220" s="463">
        <v>10000</v>
      </c>
      <c r="N220" s="505">
        <v>1920</v>
      </c>
      <c r="O220" s="463">
        <v>20000</v>
      </c>
      <c r="P220" s="463">
        <v>10000</v>
      </c>
      <c r="Q220" s="463">
        <v>5400</v>
      </c>
      <c r="R220" s="506"/>
      <c r="S220" s="506">
        <f t="shared" si="90"/>
        <v>12000</v>
      </c>
      <c r="T220" s="507">
        <v>14400</v>
      </c>
      <c r="U220" s="508">
        <v>4</v>
      </c>
      <c r="V220" s="449"/>
      <c r="X220" s="472"/>
    </row>
    <row r="221" spans="1:24" s="479" customFormat="1" ht="24" customHeight="1">
      <c r="A221" s="454" t="s">
        <v>479</v>
      </c>
      <c r="B221" s="498" t="s">
        <v>1048</v>
      </c>
      <c r="C221" s="503" t="s">
        <v>827</v>
      </c>
      <c r="D221" s="498">
        <v>1</v>
      </c>
      <c r="E221" s="498">
        <v>12</v>
      </c>
      <c r="F221" s="457">
        <v>2569</v>
      </c>
      <c r="G221" s="463">
        <f t="shared" si="87"/>
        <v>251400</v>
      </c>
      <c r="H221" s="463">
        <f t="shared" si="88"/>
        <v>162600</v>
      </c>
      <c r="I221" s="463">
        <v>132600</v>
      </c>
      <c r="J221" s="463">
        <v>5</v>
      </c>
      <c r="K221" s="463">
        <f t="shared" si="91"/>
        <v>30000</v>
      </c>
      <c r="L221" s="463">
        <f t="shared" si="89"/>
        <v>88800</v>
      </c>
      <c r="M221" s="463">
        <v>10000</v>
      </c>
      <c r="N221" s="505">
        <v>1920</v>
      </c>
      <c r="O221" s="463">
        <v>20000</v>
      </c>
      <c r="P221" s="463">
        <v>10000</v>
      </c>
      <c r="Q221" s="463">
        <v>4500</v>
      </c>
      <c r="R221" s="506">
        <v>8900</v>
      </c>
      <c r="S221" s="506">
        <f t="shared" si="90"/>
        <v>12000</v>
      </c>
      <c r="T221" s="507">
        <v>21480</v>
      </c>
      <c r="U221" s="508">
        <v>6</v>
      </c>
      <c r="V221" s="449"/>
      <c r="X221" s="472"/>
    </row>
    <row r="222" spans="1:24" s="479" customFormat="1" ht="24" customHeight="1">
      <c r="A222" s="454" t="s">
        <v>479</v>
      </c>
      <c r="B222" s="454" t="s">
        <v>1049</v>
      </c>
      <c r="C222" s="503" t="s">
        <v>827</v>
      </c>
      <c r="D222" s="498">
        <v>2</v>
      </c>
      <c r="E222" s="498">
        <v>20</v>
      </c>
      <c r="F222" s="457">
        <v>3363</v>
      </c>
      <c r="G222" s="463">
        <f t="shared" si="87"/>
        <v>343000</v>
      </c>
      <c r="H222" s="463">
        <f t="shared" si="88"/>
        <v>220600</v>
      </c>
      <c r="I222" s="463">
        <v>180600</v>
      </c>
      <c r="J222" s="463">
        <v>7</v>
      </c>
      <c r="K222" s="463">
        <f t="shared" ref="K222:K227" si="92">IF(F222&gt;=500,IF(AND(F222&gt;=3000),40000,40000),40000)</f>
        <v>40000</v>
      </c>
      <c r="L222" s="463">
        <f t="shared" si="89"/>
        <v>122400</v>
      </c>
      <c r="M222" s="463">
        <v>10000</v>
      </c>
      <c r="N222" s="505">
        <v>1920</v>
      </c>
      <c r="O222" s="463">
        <v>20000</v>
      </c>
      <c r="P222" s="463">
        <v>10000</v>
      </c>
      <c r="Q222" s="463">
        <v>13400</v>
      </c>
      <c r="R222" s="506"/>
      <c r="S222" s="506">
        <f t="shared" si="90"/>
        <v>16800</v>
      </c>
      <c r="T222" s="507">
        <v>50280</v>
      </c>
      <c r="U222" s="508">
        <v>16</v>
      </c>
      <c r="V222" s="449"/>
      <c r="X222" s="472"/>
    </row>
    <row r="223" spans="1:24" s="479" customFormat="1" ht="24" customHeight="1">
      <c r="A223" s="454" t="s">
        <v>479</v>
      </c>
      <c r="B223" s="498" t="s">
        <v>1050</v>
      </c>
      <c r="C223" s="503" t="s">
        <v>827</v>
      </c>
      <c r="D223" s="498">
        <v>1</v>
      </c>
      <c r="E223" s="498">
        <v>12</v>
      </c>
      <c r="F223" s="457">
        <v>1600</v>
      </c>
      <c r="G223" s="463">
        <f t="shared" si="87"/>
        <v>243900</v>
      </c>
      <c r="H223" s="463">
        <f t="shared" si="88"/>
        <v>162600</v>
      </c>
      <c r="I223" s="463">
        <v>132600</v>
      </c>
      <c r="J223" s="463">
        <v>5</v>
      </c>
      <c r="K223" s="463">
        <f t="shared" ref="K223:K225" si="93">IF(F223&gt;=500,IF(AND(F223&gt;=3000),30000,30000),30000)</f>
        <v>30000</v>
      </c>
      <c r="L223" s="463">
        <f t="shared" si="89"/>
        <v>81300</v>
      </c>
      <c r="M223" s="463">
        <v>10000</v>
      </c>
      <c r="N223" s="505">
        <v>1920</v>
      </c>
      <c r="O223" s="463">
        <v>20000</v>
      </c>
      <c r="P223" s="463">
        <v>10000</v>
      </c>
      <c r="Q223" s="463">
        <v>3500</v>
      </c>
      <c r="R223" s="506"/>
      <c r="S223" s="506">
        <f t="shared" si="90"/>
        <v>12000</v>
      </c>
      <c r="T223" s="507">
        <v>23880</v>
      </c>
      <c r="U223" s="508">
        <v>7</v>
      </c>
      <c r="V223" s="449"/>
      <c r="X223" s="472"/>
    </row>
    <row r="224" spans="1:24" s="479" customFormat="1" ht="24" customHeight="1">
      <c r="A224" s="454" t="s">
        <v>479</v>
      </c>
      <c r="B224" s="498" t="s">
        <v>1051</v>
      </c>
      <c r="C224" s="503" t="s">
        <v>827</v>
      </c>
      <c r="D224" s="498">
        <v>1</v>
      </c>
      <c r="E224" s="498">
        <v>9</v>
      </c>
      <c r="F224" s="457">
        <v>1424</v>
      </c>
      <c r="G224" s="463">
        <f t="shared" si="87"/>
        <v>228520</v>
      </c>
      <c r="H224" s="463">
        <f t="shared" si="88"/>
        <v>162600</v>
      </c>
      <c r="I224" s="463">
        <v>132600</v>
      </c>
      <c r="J224" s="463">
        <v>5</v>
      </c>
      <c r="K224" s="463">
        <f t="shared" si="93"/>
        <v>30000</v>
      </c>
      <c r="L224" s="463">
        <f t="shared" si="89"/>
        <v>65920</v>
      </c>
      <c r="M224" s="463">
        <v>10000</v>
      </c>
      <c r="N224" s="505">
        <v>1920</v>
      </c>
      <c r="O224" s="463">
        <v>20000</v>
      </c>
      <c r="P224" s="463">
        <v>10000</v>
      </c>
      <c r="Q224" s="463">
        <v>2400</v>
      </c>
      <c r="R224" s="506"/>
      <c r="S224" s="506">
        <f t="shared" si="90"/>
        <v>12000</v>
      </c>
      <c r="T224" s="507">
        <v>9600</v>
      </c>
      <c r="U224" s="508">
        <v>2</v>
      </c>
      <c r="V224" s="449"/>
      <c r="X224" s="472"/>
    </row>
    <row r="225" spans="1:24" s="479" customFormat="1" ht="24" customHeight="1">
      <c r="A225" s="454" t="s">
        <v>479</v>
      </c>
      <c r="B225" s="498" t="s">
        <v>1052</v>
      </c>
      <c r="C225" s="503" t="s">
        <v>827</v>
      </c>
      <c r="D225" s="498">
        <v>1</v>
      </c>
      <c r="E225" s="498">
        <v>16</v>
      </c>
      <c r="F225" s="457">
        <v>2099</v>
      </c>
      <c r="G225" s="463">
        <f t="shared" si="87"/>
        <v>258820</v>
      </c>
      <c r="H225" s="463">
        <f t="shared" si="88"/>
        <v>162600</v>
      </c>
      <c r="I225" s="463">
        <v>132600</v>
      </c>
      <c r="J225" s="463">
        <v>5</v>
      </c>
      <c r="K225" s="463">
        <f t="shared" si="93"/>
        <v>30000</v>
      </c>
      <c r="L225" s="463">
        <f t="shared" si="89"/>
        <v>96220</v>
      </c>
      <c r="M225" s="463">
        <v>10000</v>
      </c>
      <c r="N225" s="505">
        <v>1920</v>
      </c>
      <c r="O225" s="463">
        <v>20000</v>
      </c>
      <c r="P225" s="463">
        <v>10000</v>
      </c>
      <c r="Q225" s="463">
        <v>7500</v>
      </c>
      <c r="R225" s="506"/>
      <c r="S225" s="506">
        <f t="shared" si="90"/>
        <v>12000</v>
      </c>
      <c r="T225" s="507">
        <v>34800</v>
      </c>
      <c r="U225" s="508">
        <v>12</v>
      </c>
      <c r="V225" s="449"/>
      <c r="X225" s="472"/>
    </row>
    <row r="226" spans="1:24" s="479" customFormat="1" ht="24" customHeight="1">
      <c r="A226" s="454" t="s">
        <v>479</v>
      </c>
      <c r="B226" s="498" t="s">
        <v>1053</v>
      </c>
      <c r="C226" s="503" t="s">
        <v>829</v>
      </c>
      <c r="D226" s="498">
        <v>2</v>
      </c>
      <c r="E226" s="498">
        <v>22</v>
      </c>
      <c r="F226" s="457">
        <v>3040</v>
      </c>
      <c r="G226" s="463">
        <f t="shared" si="87"/>
        <v>356260</v>
      </c>
      <c r="H226" s="463">
        <f t="shared" si="88"/>
        <v>220600</v>
      </c>
      <c r="I226" s="463">
        <v>180600</v>
      </c>
      <c r="J226" s="463">
        <v>7</v>
      </c>
      <c r="K226" s="463">
        <f t="shared" si="92"/>
        <v>40000</v>
      </c>
      <c r="L226" s="463">
        <f t="shared" si="89"/>
        <v>135660</v>
      </c>
      <c r="M226" s="463">
        <v>10000</v>
      </c>
      <c r="N226" s="505">
        <v>1920</v>
      </c>
      <c r="O226" s="463">
        <v>20000</v>
      </c>
      <c r="P226" s="463">
        <v>10000</v>
      </c>
      <c r="Q226" s="463">
        <v>17300</v>
      </c>
      <c r="R226" s="506"/>
      <c r="S226" s="506">
        <f t="shared" si="90"/>
        <v>16800</v>
      </c>
      <c r="T226" s="507">
        <v>59640</v>
      </c>
      <c r="U226" s="508">
        <v>17</v>
      </c>
      <c r="V226" s="449"/>
      <c r="X226" s="472"/>
    </row>
    <row r="227" spans="1:24" s="479" customFormat="1" ht="24" customHeight="1">
      <c r="A227" s="454" t="s">
        <v>479</v>
      </c>
      <c r="B227" s="498" t="s">
        <v>1054</v>
      </c>
      <c r="C227" s="503" t="s">
        <v>827</v>
      </c>
      <c r="D227" s="498">
        <v>4</v>
      </c>
      <c r="E227" s="498">
        <v>25</v>
      </c>
      <c r="F227" s="457">
        <v>3015</v>
      </c>
      <c r="G227" s="463">
        <f t="shared" si="87"/>
        <v>371000</v>
      </c>
      <c r="H227" s="463">
        <f t="shared" si="88"/>
        <v>220600</v>
      </c>
      <c r="I227" s="463">
        <v>180600</v>
      </c>
      <c r="J227" s="463">
        <v>7</v>
      </c>
      <c r="K227" s="463">
        <f t="shared" si="92"/>
        <v>40000</v>
      </c>
      <c r="L227" s="463">
        <f t="shared" si="89"/>
        <v>150400</v>
      </c>
      <c r="M227" s="463">
        <v>10000</v>
      </c>
      <c r="N227" s="505">
        <v>1920</v>
      </c>
      <c r="O227" s="463">
        <v>20000</v>
      </c>
      <c r="P227" s="463">
        <v>10000</v>
      </c>
      <c r="Q227" s="463">
        <v>18800</v>
      </c>
      <c r="R227" s="506"/>
      <c r="S227" s="506">
        <f t="shared" si="90"/>
        <v>16800</v>
      </c>
      <c r="T227" s="507">
        <v>72880</v>
      </c>
      <c r="U227" s="508">
        <v>25</v>
      </c>
      <c r="V227" s="449"/>
      <c r="X227" s="472"/>
    </row>
    <row r="228" spans="1:24" s="479" customFormat="1" ht="24" customHeight="1">
      <c r="A228" s="454" t="s">
        <v>479</v>
      </c>
      <c r="B228" s="498" t="s">
        <v>1055</v>
      </c>
      <c r="C228" s="503" t="s">
        <v>827</v>
      </c>
      <c r="D228" s="498">
        <v>1</v>
      </c>
      <c r="E228" s="498">
        <v>16</v>
      </c>
      <c r="F228" s="457">
        <v>1732</v>
      </c>
      <c r="G228" s="463">
        <f t="shared" si="87"/>
        <v>253360</v>
      </c>
      <c r="H228" s="463">
        <f t="shared" si="88"/>
        <v>162600</v>
      </c>
      <c r="I228" s="463">
        <v>132600</v>
      </c>
      <c r="J228" s="463">
        <v>5</v>
      </c>
      <c r="K228" s="463">
        <f t="shared" ref="K228:K233" si="94">IF(F228&gt;=500,IF(AND(F228&gt;=3000),30000,30000),30000)</f>
        <v>30000</v>
      </c>
      <c r="L228" s="463">
        <f t="shared" si="89"/>
        <v>90760</v>
      </c>
      <c r="M228" s="463">
        <v>10000</v>
      </c>
      <c r="N228" s="505">
        <v>1920</v>
      </c>
      <c r="O228" s="463">
        <v>20000</v>
      </c>
      <c r="P228" s="463">
        <v>10000</v>
      </c>
      <c r="Q228" s="463">
        <v>6000</v>
      </c>
      <c r="R228" s="506"/>
      <c r="S228" s="506">
        <f t="shared" si="90"/>
        <v>12000</v>
      </c>
      <c r="T228" s="507">
        <v>30840</v>
      </c>
      <c r="U228" s="508">
        <v>9</v>
      </c>
      <c r="V228" s="449"/>
      <c r="X228" s="472"/>
    </row>
    <row r="229" spans="1:24" s="479" customFormat="1" ht="24" customHeight="1">
      <c r="A229" s="454" t="s">
        <v>479</v>
      </c>
      <c r="B229" s="498" t="s">
        <v>1056</v>
      </c>
      <c r="C229" s="503" t="s">
        <v>827</v>
      </c>
      <c r="D229" s="498">
        <v>1</v>
      </c>
      <c r="E229" s="498">
        <v>11</v>
      </c>
      <c r="F229" s="457">
        <v>2429</v>
      </c>
      <c r="G229" s="463">
        <f t="shared" si="87"/>
        <v>232170</v>
      </c>
      <c r="H229" s="463">
        <f t="shared" si="88"/>
        <v>162600</v>
      </c>
      <c r="I229" s="463">
        <v>132600</v>
      </c>
      <c r="J229" s="463">
        <v>5</v>
      </c>
      <c r="K229" s="463">
        <f t="shared" si="94"/>
        <v>30000</v>
      </c>
      <c r="L229" s="463">
        <f t="shared" si="89"/>
        <v>69570</v>
      </c>
      <c r="M229" s="463">
        <v>10000</v>
      </c>
      <c r="N229" s="505">
        <v>1920</v>
      </c>
      <c r="O229" s="463">
        <v>20000</v>
      </c>
      <c r="P229" s="463">
        <v>10000</v>
      </c>
      <c r="Q229" s="463">
        <v>3600</v>
      </c>
      <c r="R229" s="506">
        <v>2450</v>
      </c>
      <c r="S229" s="506">
        <f t="shared" si="90"/>
        <v>12000</v>
      </c>
      <c r="T229" s="507">
        <v>9600</v>
      </c>
      <c r="U229" s="508">
        <v>3</v>
      </c>
      <c r="V229" s="449"/>
      <c r="X229" s="472"/>
    </row>
    <row r="230" spans="1:24" s="473" customFormat="1" ht="24" customHeight="1">
      <c r="A230" s="454" t="s">
        <v>479</v>
      </c>
      <c r="B230" s="503" t="s">
        <v>1057</v>
      </c>
      <c r="C230" s="503" t="s">
        <v>827</v>
      </c>
      <c r="D230" s="503">
        <v>1</v>
      </c>
      <c r="E230" s="503">
        <v>15</v>
      </c>
      <c r="F230" s="504">
        <v>2166</v>
      </c>
      <c r="G230" s="463">
        <f t="shared" si="87"/>
        <v>264080</v>
      </c>
      <c r="H230" s="463">
        <f t="shared" si="88"/>
        <v>162600</v>
      </c>
      <c r="I230" s="463">
        <v>132600</v>
      </c>
      <c r="J230" s="463">
        <v>5</v>
      </c>
      <c r="K230" s="463">
        <f t="shared" si="94"/>
        <v>30000</v>
      </c>
      <c r="L230" s="463">
        <f t="shared" si="89"/>
        <v>101480</v>
      </c>
      <c r="M230" s="463">
        <v>10000</v>
      </c>
      <c r="N230" s="505">
        <v>1920</v>
      </c>
      <c r="O230" s="463">
        <v>20000</v>
      </c>
      <c r="P230" s="463">
        <v>10000</v>
      </c>
      <c r="Q230" s="463">
        <v>9400</v>
      </c>
      <c r="R230" s="506"/>
      <c r="S230" s="506">
        <f t="shared" si="90"/>
        <v>12000</v>
      </c>
      <c r="T230" s="507">
        <v>38160</v>
      </c>
      <c r="U230" s="508">
        <v>12</v>
      </c>
      <c r="V230" s="509"/>
      <c r="X230" s="472"/>
    </row>
    <row r="231" spans="1:24" s="473" customFormat="1" ht="24" customHeight="1">
      <c r="A231" s="454" t="s">
        <v>479</v>
      </c>
      <c r="B231" s="503" t="s">
        <v>1058</v>
      </c>
      <c r="C231" s="503" t="s">
        <v>827</v>
      </c>
      <c r="D231" s="503">
        <v>2</v>
      </c>
      <c r="E231" s="503">
        <v>22</v>
      </c>
      <c r="F231" s="504">
        <v>2882</v>
      </c>
      <c r="G231" s="463">
        <f t="shared" si="87"/>
        <v>322000</v>
      </c>
      <c r="H231" s="463">
        <f t="shared" si="88"/>
        <v>210600</v>
      </c>
      <c r="I231" s="463">
        <v>180600</v>
      </c>
      <c r="J231" s="463">
        <v>7</v>
      </c>
      <c r="K231" s="463">
        <f t="shared" si="94"/>
        <v>30000</v>
      </c>
      <c r="L231" s="463">
        <f t="shared" si="89"/>
        <v>111400</v>
      </c>
      <c r="M231" s="463">
        <v>10000</v>
      </c>
      <c r="N231" s="505">
        <v>1920</v>
      </c>
      <c r="O231" s="463">
        <v>20000</v>
      </c>
      <c r="P231" s="463">
        <v>10000</v>
      </c>
      <c r="Q231" s="463">
        <v>12000</v>
      </c>
      <c r="R231" s="506"/>
      <c r="S231" s="506">
        <f t="shared" si="90"/>
        <v>16800</v>
      </c>
      <c r="T231" s="507">
        <v>40680</v>
      </c>
      <c r="U231" s="508">
        <v>14</v>
      </c>
      <c r="V231" s="509"/>
      <c r="X231" s="472"/>
    </row>
    <row r="232" spans="1:24" s="473" customFormat="1" ht="24" customHeight="1">
      <c r="A232" s="454" t="s">
        <v>479</v>
      </c>
      <c r="B232" s="503" t="s">
        <v>1059</v>
      </c>
      <c r="C232" s="503" t="s">
        <v>827</v>
      </c>
      <c r="D232" s="503">
        <v>1</v>
      </c>
      <c r="E232" s="503">
        <v>17</v>
      </c>
      <c r="F232" s="504">
        <v>2745</v>
      </c>
      <c r="G232" s="463">
        <f t="shared" si="87"/>
        <v>305120</v>
      </c>
      <c r="H232" s="463">
        <f t="shared" si="88"/>
        <v>210600</v>
      </c>
      <c r="I232" s="463">
        <v>180600</v>
      </c>
      <c r="J232" s="463">
        <v>7</v>
      </c>
      <c r="K232" s="463">
        <f t="shared" si="94"/>
        <v>30000</v>
      </c>
      <c r="L232" s="463">
        <f t="shared" si="89"/>
        <v>94520</v>
      </c>
      <c r="M232" s="463">
        <v>10000</v>
      </c>
      <c r="N232" s="505">
        <v>1920</v>
      </c>
      <c r="O232" s="463">
        <v>20000</v>
      </c>
      <c r="P232" s="463">
        <v>10000</v>
      </c>
      <c r="Q232" s="463">
        <v>7000</v>
      </c>
      <c r="R232" s="506"/>
      <c r="S232" s="506">
        <f t="shared" si="90"/>
        <v>16800</v>
      </c>
      <c r="T232" s="507">
        <v>28800</v>
      </c>
      <c r="U232" s="508">
        <v>11</v>
      </c>
      <c r="V232" s="509"/>
      <c r="X232" s="472"/>
    </row>
    <row r="233" spans="1:24" s="473" customFormat="1" ht="24" customHeight="1">
      <c r="A233" s="454" t="s">
        <v>479</v>
      </c>
      <c r="B233" s="503" t="s">
        <v>1060</v>
      </c>
      <c r="C233" s="503" t="s">
        <v>829</v>
      </c>
      <c r="D233" s="503">
        <v>3</v>
      </c>
      <c r="E233" s="503">
        <v>22</v>
      </c>
      <c r="F233" s="504">
        <v>2600</v>
      </c>
      <c r="G233" s="463">
        <f t="shared" si="87"/>
        <v>354520</v>
      </c>
      <c r="H233" s="463">
        <f t="shared" si="88"/>
        <v>210600</v>
      </c>
      <c r="I233" s="463">
        <v>180600</v>
      </c>
      <c r="J233" s="463">
        <v>7</v>
      </c>
      <c r="K233" s="463">
        <f t="shared" si="94"/>
        <v>30000</v>
      </c>
      <c r="L233" s="463">
        <f t="shared" si="89"/>
        <v>143920</v>
      </c>
      <c r="M233" s="463">
        <v>10000</v>
      </c>
      <c r="N233" s="505">
        <v>1920</v>
      </c>
      <c r="O233" s="463">
        <v>20000</v>
      </c>
      <c r="P233" s="463">
        <v>10000</v>
      </c>
      <c r="Q233" s="463">
        <v>22800</v>
      </c>
      <c r="R233" s="506"/>
      <c r="S233" s="506">
        <f t="shared" si="90"/>
        <v>16800</v>
      </c>
      <c r="T233" s="507">
        <v>62400</v>
      </c>
      <c r="U233" s="508">
        <v>19</v>
      </c>
      <c r="V233" s="509"/>
      <c r="X233" s="472"/>
    </row>
    <row r="234" spans="1:24" s="473" customFormat="1" ht="24" customHeight="1">
      <c r="A234" s="454" t="s">
        <v>479</v>
      </c>
      <c r="B234" s="503" t="s">
        <v>1061</v>
      </c>
      <c r="C234" s="503" t="s">
        <v>829</v>
      </c>
      <c r="D234" s="503">
        <v>3</v>
      </c>
      <c r="E234" s="503">
        <v>28</v>
      </c>
      <c r="F234" s="504">
        <v>3000</v>
      </c>
      <c r="G234" s="463">
        <f t="shared" si="87"/>
        <v>348620</v>
      </c>
      <c r="H234" s="463">
        <f t="shared" si="88"/>
        <v>210600</v>
      </c>
      <c r="I234" s="463">
        <v>180600</v>
      </c>
      <c r="J234" s="463">
        <v>7</v>
      </c>
      <c r="K234" s="463">
        <v>30000</v>
      </c>
      <c r="L234" s="463">
        <f t="shared" si="89"/>
        <v>138020</v>
      </c>
      <c r="M234" s="463">
        <v>10000</v>
      </c>
      <c r="N234" s="505">
        <v>1920</v>
      </c>
      <c r="O234" s="463">
        <v>20000</v>
      </c>
      <c r="P234" s="463">
        <v>10000</v>
      </c>
      <c r="Q234" s="463">
        <v>25300</v>
      </c>
      <c r="R234" s="506"/>
      <c r="S234" s="506">
        <f t="shared" si="90"/>
        <v>16800</v>
      </c>
      <c r="T234" s="507">
        <v>54000</v>
      </c>
      <c r="U234" s="508">
        <v>17</v>
      </c>
      <c r="V234" s="509"/>
      <c r="X234" s="472"/>
    </row>
    <row r="235" spans="1:24" s="473" customFormat="1" ht="24" customHeight="1">
      <c r="A235" s="454" t="s">
        <v>479</v>
      </c>
      <c r="B235" s="503" t="s">
        <v>1062</v>
      </c>
      <c r="C235" s="503" t="s">
        <v>829</v>
      </c>
      <c r="D235" s="503">
        <v>3</v>
      </c>
      <c r="E235" s="503">
        <v>27</v>
      </c>
      <c r="F235" s="504">
        <v>2300</v>
      </c>
      <c r="G235" s="463">
        <f t="shared" si="87"/>
        <v>309820</v>
      </c>
      <c r="H235" s="463">
        <f t="shared" si="88"/>
        <v>186600</v>
      </c>
      <c r="I235" s="463">
        <v>156600</v>
      </c>
      <c r="J235" s="463">
        <v>6</v>
      </c>
      <c r="K235" s="463">
        <f t="shared" ref="K235:K243" si="95">IF(F235&gt;=500,IF(AND(F235&gt;=3000),30000,30000),30000)</f>
        <v>30000</v>
      </c>
      <c r="L235" s="463">
        <f t="shared" si="89"/>
        <v>123220</v>
      </c>
      <c r="M235" s="463">
        <v>10000</v>
      </c>
      <c r="N235" s="505">
        <v>1920</v>
      </c>
      <c r="O235" s="463">
        <v>20000</v>
      </c>
      <c r="P235" s="463">
        <v>10000</v>
      </c>
      <c r="Q235" s="463">
        <v>26600</v>
      </c>
      <c r="R235" s="506">
        <v>1900</v>
      </c>
      <c r="S235" s="506">
        <f t="shared" si="90"/>
        <v>14400</v>
      </c>
      <c r="T235" s="507">
        <v>38400</v>
      </c>
      <c r="U235" s="508">
        <v>12</v>
      </c>
      <c r="V235" s="509"/>
      <c r="X235" s="472"/>
    </row>
    <row r="236" spans="1:24" s="474" customFormat="1" ht="24" customHeight="1">
      <c r="A236" s="443" t="s">
        <v>1063</v>
      </c>
      <c r="B236" s="502"/>
      <c r="C236" s="502"/>
      <c r="D236" s="502">
        <f t="shared" ref="D236:U236" si="96">SUM(D237:D258)</f>
        <v>36</v>
      </c>
      <c r="E236" s="502">
        <f t="shared" si="96"/>
        <v>299</v>
      </c>
      <c r="F236" s="502">
        <f t="shared" si="96"/>
        <v>35975</v>
      </c>
      <c r="G236" s="502">
        <f t="shared" si="96"/>
        <v>5698230</v>
      </c>
      <c r="H236" s="502">
        <f t="shared" si="96"/>
        <v>3611200</v>
      </c>
      <c r="I236" s="502">
        <f t="shared" si="96"/>
        <v>2941200</v>
      </c>
      <c r="J236" s="502">
        <f t="shared" si="96"/>
        <v>111</v>
      </c>
      <c r="K236" s="502">
        <f t="shared" si="96"/>
        <v>670000</v>
      </c>
      <c r="L236" s="502">
        <f t="shared" si="96"/>
        <v>2087030</v>
      </c>
      <c r="M236" s="502">
        <f t="shared" si="96"/>
        <v>220000</v>
      </c>
      <c r="N236" s="502">
        <f t="shared" si="96"/>
        <v>42240</v>
      </c>
      <c r="O236" s="502">
        <f t="shared" si="96"/>
        <v>440000</v>
      </c>
      <c r="P236" s="502">
        <f t="shared" si="96"/>
        <v>220000</v>
      </c>
      <c r="Q236" s="502">
        <f t="shared" si="96"/>
        <v>199300</v>
      </c>
      <c r="R236" s="512">
        <f t="shared" si="96"/>
        <v>41050</v>
      </c>
      <c r="S236" s="512">
        <f t="shared" si="96"/>
        <v>266400</v>
      </c>
      <c r="T236" s="512">
        <f t="shared" si="96"/>
        <v>658040</v>
      </c>
      <c r="U236" s="512">
        <f t="shared" si="96"/>
        <v>202</v>
      </c>
      <c r="V236" s="513"/>
      <c r="X236" s="472"/>
    </row>
    <row r="237" spans="1:24" s="473" customFormat="1" ht="24" customHeight="1">
      <c r="A237" s="454" t="s">
        <v>1064</v>
      </c>
      <c r="B237" s="503" t="s">
        <v>1065</v>
      </c>
      <c r="C237" s="503" t="s">
        <v>829</v>
      </c>
      <c r="D237" s="503">
        <v>1</v>
      </c>
      <c r="E237" s="503">
        <v>6</v>
      </c>
      <c r="F237" s="504">
        <v>1047</v>
      </c>
      <c r="G237" s="463">
        <f t="shared" ref="G237:G258" si="97">H237+L237</f>
        <v>237520</v>
      </c>
      <c r="H237" s="463">
        <f t="shared" ref="H237:H258" si="98">I237+K237</f>
        <v>162600</v>
      </c>
      <c r="I237" s="463">
        <v>132600</v>
      </c>
      <c r="J237" s="463">
        <v>5</v>
      </c>
      <c r="K237" s="463">
        <f t="shared" si="95"/>
        <v>30000</v>
      </c>
      <c r="L237" s="463">
        <f t="shared" ref="L237:L258" si="99">SUM(M237:T237)</f>
        <v>74920</v>
      </c>
      <c r="M237" s="463">
        <v>10000</v>
      </c>
      <c r="N237" s="505">
        <v>1920</v>
      </c>
      <c r="O237" s="463">
        <v>20000</v>
      </c>
      <c r="P237" s="463">
        <v>10000</v>
      </c>
      <c r="Q237" s="463">
        <v>1800</v>
      </c>
      <c r="R237" s="506"/>
      <c r="S237" s="506">
        <f t="shared" ref="S237:S258" si="100">J237*2400</f>
        <v>12000</v>
      </c>
      <c r="T237" s="507">
        <v>19200</v>
      </c>
      <c r="U237" s="508">
        <v>5</v>
      </c>
      <c r="V237" s="509"/>
      <c r="X237" s="472"/>
    </row>
    <row r="238" spans="1:24" s="473" customFormat="1" ht="24" customHeight="1">
      <c r="A238" s="454" t="s">
        <v>1064</v>
      </c>
      <c r="B238" s="503" t="s">
        <v>1066</v>
      </c>
      <c r="C238" s="503" t="s">
        <v>829</v>
      </c>
      <c r="D238" s="503">
        <v>2</v>
      </c>
      <c r="E238" s="503">
        <v>19</v>
      </c>
      <c r="F238" s="504">
        <v>2129</v>
      </c>
      <c r="G238" s="463">
        <f t="shared" si="97"/>
        <v>276720</v>
      </c>
      <c r="H238" s="463">
        <f t="shared" si="98"/>
        <v>162600</v>
      </c>
      <c r="I238" s="463">
        <v>132600</v>
      </c>
      <c r="J238" s="463">
        <v>5</v>
      </c>
      <c r="K238" s="463">
        <f t="shared" si="95"/>
        <v>30000</v>
      </c>
      <c r="L238" s="463">
        <f t="shared" si="99"/>
        <v>114120</v>
      </c>
      <c r="M238" s="463">
        <v>10000</v>
      </c>
      <c r="N238" s="505">
        <v>1920</v>
      </c>
      <c r="O238" s="463">
        <v>20000</v>
      </c>
      <c r="P238" s="463">
        <v>10000</v>
      </c>
      <c r="Q238" s="463">
        <v>13400</v>
      </c>
      <c r="R238" s="506"/>
      <c r="S238" s="506">
        <f t="shared" si="100"/>
        <v>12000</v>
      </c>
      <c r="T238" s="507">
        <v>46800</v>
      </c>
      <c r="U238" s="508">
        <v>14</v>
      </c>
      <c r="V238" s="509"/>
      <c r="X238" s="472"/>
    </row>
    <row r="239" spans="1:24" s="473" customFormat="1" ht="24" customHeight="1">
      <c r="A239" s="454" t="s">
        <v>1064</v>
      </c>
      <c r="B239" s="503" t="s">
        <v>1067</v>
      </c>
      <c r="C239" s="503" t="s">
        <v>827</v>
      </c>
      <c r="D239" s="503">
        <v>1</v>
      </c>
      <c r="E239" s="503">
        <v>12</v>
      </c>
      <c r="F239" s="504">
        <v>2073</v>
      </c>
      <c r="G239" s="463">
        <f t="shared" si="97"/>
        <v>243200</v>
      </c>
      <c r="H239" s="463">
        <f t="shared" si="98"/>
        <v>162600</v>
      </c>
      <c r="I239" s="463">
        <v>132600</v>
      </c>
      <c r="J239" s="463">
        <v>5</v>
      </c>
      <c r="K239" s="463">
        <f t="shared" si="95"/>
        <v>30000</v>
      </c>
      <c r="L239" s="463">
        <f t="shared" si="99"/>
        <v>80600</v>
      </c>
      <c r="M239" s="463">
        <v>10000</v>
      </c>
      <c r="N239" s="505">
        <v>1920</v>
      </c>
      <c r="O239" s="463">
        <v>20000</v>
      </c>
      <c r="P239" s="463">
        <v>10000</v>
      </c>
      <c r="Q239" s="463">
        <v>10000</v>
      </c>
      <c r="R239" s="506"/>
      <c r="S239" s="506">
        <f t="shared" si="100"/>
        <v>12000</v>
      </c>
      <c r="T239" s="507">
        <v>16680</v>
      </c>
      <c r="U239" s="508">
        <v>5</v>
      </c>
      <c r="V239" s="509"/>
      <c r="X239" s="472"/>
    </row>
    <row r="240" spans="1:24" s="473" customFormat="1" ht="24" customHeight="1">
      <c r="A240" s="454" t="s">
        <v>1064</v>
      </c>
      <c r="B240" s="503" t="s">
        <v>1068</v>
      </c>
      <c r="C240" s="503" t="s">
        <v>827</v>
      </c>
      <c r="D240" s="503">
        <v>1</v>
      </c>
      <c r="E240" s="503">
        <v>16</v>
      </c>
      <c r="F240" s="504">
        <v>2529</v>
      </c>
      <c r="G240" s="463">
        <f t="shared" si="97"/>
        <v>246820</v>
      </c>
      <c r="H240" s="463">
        <f t="shared" si="98"/>
        <v>162600</v>
      </c>
      <c r="I240" s="463">
        <v>132600</v>
      </c>
      <c r="J240" s="463">
        <v>5</v>
      </c>
      <c r="K240" s="463">
        <f t="shared" si="95"/>
        <v>30000</v>
      </c>
      <c r="L240" s="463">
        <f t="shared" si="99"/>
        <v>84220</v>
      </c>
      <c r="M240" s="463">
        <v>10000</v>
      </c>
      <c r="N240" s="505">
        <v>1920</v>
      </c>
      <c r="O240" s="463">
        <v>20000</v>
      </c>
      <c r="P240" s="463">
        <v>10000</v>
      </c>
      <c r="Q240" s="463">
        <v>8700</v>
      </c>
      <c r="R240" s="506"/>
      <c r="S240" s="506">
        <f t="shared" si="100"/>
        <v>12000</v>
      </c>
      <c r="T240" s="507">
        <v>21600</v>
      </c>
      <c r="U240" s="508">
        <v>5</v>
      </c>
      <c r="V240" s="509"/>
      <c r="X240" s="472"/>
    </row>
    <row r="241" spans="1:24" s="473" customFormat="1" ht="24" customHeight="1">
      <c r="A241" s="454" t="s">
        <v>1064</v>
      </c>
      <c r="B241" s="503" t="s">
        <v>1069</v>
      </c>
      <c r="C241" s="503" t="s">
        <v>827</v>
      </c>
      <c r="D241" s="503">
        <v>2</v>
      </c>
      <c r="E241" s="503">
        <v>10</v>
      </c>
      <c r="F241" s="504">
        <v>1028</v>
      </c>
      <c r="G241" s="463">
        <f t="shared" si="97"/>
        <v>206000</v>
      </c>
      <c r="H241" s="463">
        <f t="shared" si="98"/>
        <v>138600</v>
      </c>
      <c r="I241" s="463">
        <v>108600</v>
      </c>
      <c r="J241" s="463">
        <v>4</v>
      </c>
      <c r="K241" s="463">
        <f t="shared" si="95"/>
        <v>30000</v>
      </c>
      <c r="L241" s="463">
        <f t="shared" si="99"/>
        <v>67400</v>
      </c>
      <c r="M241" s="463">
        <v>10000</v>
      </c>
      <c r="N241" s="505">
        <v>1920</v>
      </c>
      <c r="O241" s="463">
        <v>20000</v>
      </c>
      <c r="P241" s="463">
        <v>10000</v>
      </c>
      <c r="Q241" s="463">
        <v>6200</v>
      </c>
      <c r="R241" s="506"/>
      <c r="S241" s="506">
        <f t="shared" si="100"/>
        <v>9600</v>
      </c>
      <c r="T241" s="507">
        <v>9680</v>
      </c>
      <c r="U241" s="508">
        <v>4</v>
      </c>
      <c r="V241" s="509"/>
      <c r="X241" s="472"/>
    </row>
    <row r="242" spans="1:24" s="473" customFormat="1" ht="24" customHeight="1">
      <c r="A242" s="454" t="s">
        <v>1064</v>
      </c>
      <c r="B242" s="503" t="s">
        <v>1070</v>
      </c>
      <c r="C242" s="503" t="s">
        <v>827</v>
      </c>
      <c r="D242" s="503">
        <v>2</v>
      </c>
      <c r="E242" s="503">
        <v>16</v>
      </c>
      <c r="F242" s="504">
        <v>2156</v>
      </c>
      <c r="G242" s="463">
        <f t="shared" si="97"/>
        <v>273370</v>
      </c>
      <c r="H242" s="463">
        <f t="shared" si="98"/>
        <v>162600</v>
      </c>
      <c r="I242" s="463">
        <v>132600</v>
      </c>
      <c r="J242" s="463">
        <v>5</v>
      </c>
      <c r="K242" s="463">
        <f t="shared" si="95"/>
        <v>30000</v>
      </c>
      <c r="L242" s="463">
        <f t="shared" si="99"/>
        <v>110770</v>
      </c>
      <c r="M242" s="463">
        <v>10000</v>
      </c>
      <c r="N242" s="505">
        <v>1920</v>
      </c>
      <c r="O242" s="463">
        <v>20000</v>
      </c>
      <c r="P242" s="463">
        <v>10000</v>
      </c>
      <c r="Q242" s="463">
        <v>14200</v>
      </c>
      <c r="R242" s="506">
        <v>1850</v>
      </c>
      <c r="S242" s="506">
        <f t="shared" si="100"/>
        <v>12000</v>
      </c>
      <c r="T242" s="507">
        <v>40800</v>
      </c>
      <c r="U242" s="508">
        <v>12</v>
      </c>
      <c r="V242" s="509"/>
      <c r="X242" s="472"/>
    </row>
    <row r="243" spans="1:24" s="473" customFormat="1" ht="24" customHeight="1">
      <c r="A243" s="454" t="s">
        <v>1064</v>
      </c>
      <c r="B243" s="503" t="s">
        <v>1071</v>
      </c>
      <c r="C243" s="503" t="s">
        <v>827</v>
      </c>
      <c r="D243" s="503">
        <v>1</v>
      </c>
      <c r="E243" s="503">
        <v>14</v>
      </c>
      <c r="F243" s="504">
        <v>1211</v>
      </c>
      <c r="G243" s="463">
        <f t="shared" si="97"/>
        <v>236220</v>
      </c>
      <c r="H243" s="463">
        <f t="shared" si="98"/>
        <v>162600</v>
      </c>
      <c r="I243" s="463">
        <v>132600</v>
      </c>
      <c r="J243" s="463">
        <v>5</v>
      </c>
      <c r="K243" s="463">
        <f t="shared" si="95"/>
        <v>30000</v>
      </c>
      <c r="L243" s="463">
        <f t="shared" si="99"/>
        <v>73620</v>
      </c>
      <c r="M243" s="463">
        <v>10000</v>
      </c>
      <c r="N243" s="505">
        <v>1920</v>
      </c>
      <c r="O243" s="463">
        <v>20000</v>
      </c>
      <c r="P243" s="463">
        <v>10000</v>
      </c>
      <c r="Q243" s="463">
        <v>5300</v>
      </c>
      <c r="R243" s="506"/>
      <c r="S243" s="506">
        <f t="shared" si="100"/>
        <v>12000</v>
      </c>
      <c r="T243" s="507">
        <v>14400</v>
      </c>
      <c r="U243" s="508">
        <v>5</v>
      </c>
      <c r="V243" s="509"/>
      <c r="X243" s="472"/>
    </row>
    <row r="244" spans="1:24" s="473" customFormat="1" ht="24" customHeight="1">
      <c r="A244" s="454" t="s">
        <v>1064</v>
      </c>
      <c r="B244" s="503" t="s">
        <v>1072</v>
      </c>
      <c r="C244" s="503" t="s">
        <v>827</v>
      </c>
      <c r="D244" s="503">
        <v>2</v>
      </c>
      <c r="E244" s="503">
        <v>19</v>
      </c>
      <c r="F244" s="504">
        <v>3461</v>
      </c>
      <c r="G244" s="463">
        <f t="shared" si="97"/>
        <v>332820</v>
      </c>
      <c r="H244" s="463">
        <f t="shared" si="98"/>
        <v>220600</v>
      </c>
      <c r="I244" s="463">
        <v>180600</v>
      </c>
      <c r="J244" s="463">
        <v>7</v>
      </c>
      <c r="K244" s="463">
        <f>IF(F244&gt;=500,IF(AND(F244&gt;=3000),40000,40000),40000)</f>
        <v>40000</v>
      </c>
      <c r="L244" s="463">
        <f t="shared" si="99"/>
        <v>112220</v>
      </c>
      <c r="M244" s="463">
        <v>10000</v>
      </c>
      <c r="N244" s="505">
        <v>1920</v>
      </c>
      <c r="O244" s="463">
        <v>20000</v>
      </c>
      <c r="P244" s="463">
        <v>10000</v>
      </c>
      <c r="Q244" s="463">
        <v>9500</v>
      </c>
      <c r="R244" s="506"/>
      <c r="S244" s="506">
        <f t="shared" si="100"/>
        <v>16800</v>
      </c>
      <c r="T244" s="507">
        <v>44000</v>
      </c>
      <c r="U244" s="508">
        <v>15</v>
      </c>
      <c r="V244" s="509"/>
      <c r="X244" s="472"/>
    </row>
    <row r="245" spans="1:24" s="473" customFormat="1" ht="24" customHeight="1">
      <c r="A245" s="454" t="s">
        <v>1064</v>
      </c>
      <c r="B245" s="503" t="s">
        <v>1073</v>
      </c>
      <c r="C245" s="503" t="s">
        <v>827</v>
      </c>
      <c r="D245" s="503">
        <v>1</v>
      </c>
      <c r="E245" s="503">
        <v>15</v>
      </c>
      <c r="F245" s="504">
        <v>1720</v>
      </c>
      <c r="G245" s="463">
        <f t="shared" si="97"/>
        <v>235220</v>
      </c>
      <c r="H245" s="463">
        <f t="shared" si="98"/>
        <v>162600</v>
      </c>
      <c r="I245" s="463">
        <v>132600</v>
      </c>
      <c r="J245" s="463">
        <v>5</v>
      </c>
      <c r="K245" s="463">
        <f t="shared" ref="K245:K258" si="101">IF(F245&gt;=500,IF(AND(F245&gt;=3000),30000,30000),30000)</f>
        <v>30000</v>
      </c>
      <c r="L245" s="463">
        <f t="shared" si="99"/>
        <v>72620</v>
      </c>
      <c r="M245" s="463">
        <v>10000</v>
      </c>
      <c r="N245" s="505">
        <v>1920</v>
      </c>
      <c r="O245" s="463">
        <v>20000</v>
      </c>
      <c r="P245" s="463">
        <v>10000</v>
      </c>
      <c r="Q245" s="463">
        <v>6700</v>
      </c>
      <c r="R245" s="506"/>
      <c r="S245" s="506">
        <f t="shared" si="100"/>
        <v>12000</v>
      </c>
      <c r="T245" s="507">
        <v>12000</v>
      </c>
      <c r="U245" s="508">
        <v>4</v>
      </c>
      <c r="V245" s="509"/>
      <c r="X245" s="472"/>
    </row>
    <row r="246" spans="1:24" s="473" customFormat="1" ht="24" customHeight="1">
      <c r="A246" s="454" t="s">
        <v>1064</v>
      </c>
      <c r="B246" s="503" t="s">
        <v>1074</v>
      </c>
      <c r="C246" s="503" t="s">
        <v>827</v>
      </c>
      <c r="D246" s="503">
        <v>1</v>
      </c>
      <c r="E246" s="503">
        <v>7</v>
      </c>
      <c r="F246" s="504">
        <v>824</v>
      </c>
      <c r="G246" s="463">
        <f t="shared" si="97"/>
        <v>223270</v>
      </c>
      <c r="H246" s="463">
        <f t="shared" si="98"/>
        <v>138600</v>
      </c>
      <c r="I246" s="463">
        <v>108600</v>
      </c>
      <c r="J246" s="463">
        <v>4</v>
      </c>
      <c r="K246" s="463">
        <f t="shared" si="101"/>
        <v>30000</v>
      </c>
      <c r="L246" s="463">
        <f t="shared" si="99"/>
        <v>84670</v>
      </c>
      <c r="M246" s="463">
        <v>10000</v>
      </c>
      <c r="N246" s="505">
        <v>1920</v>
      </c>
      <c r="O246" s="463">
        <v>20000</v>
      </c>
      <c r="P246" s="463">
        <v>10000</v>
      </c>
      <c r="Q246" s="463">
        <v>1600</v>
      </c>
      <c r="R246" s="506">
        <v>9950</v>
      </c>
      <c r="S246" s="506">
        <f t="shared" si="100"/>
        <v>9600</v>
      </c>
      <c r="T246" s="507">
        <v>21600</v>
      </c>
      <c r="U246" s="508">
        <v>6</v>
      </c>
      <c r="V246" s="509"/>
      <c r="X246" s="472"/>
    </row>
    <row r="247" spans="1:24" s="473" customFormat="1" ht="24" customHeight="1">
      <c r="A247" s="454" t="s">
        <v>1064</v>
      </c>
      <c r="B247" s="503" t="s">
        <v>1075</v>
      </c>
      <c r="C247" s="503" t="s">
        <v>827</v>
      </c>
      <c r="D247" s="503">
        <v>2</v>
      </c>
      <c r="E247" s="503">
        <v>15</v>
      </c>
      <c r="F247" s="504">
        <v>1571</v>
      </c>
      <c r="G247" s="463">
        <f t="shared" si="97"/>
        <v>261920</v>
      </c>
      <c r="H247" s="463">
        <f t="shared" si="98"/>
        <v>162600</v>
      </c>
      <c r="I247" s="463">
        <v>132600</v>
      </c>
      <c r="J247" s="463">
        <v>5</v>
      </c>
      <c r="K247" s="463">
        <f t="shared" si="101"/>
        <v>30000</v>
      </c>
      <c r="L247" s="463">
        <f t="shared" si="99"/>
        <v>99320</v>
      </c>
      <c r="M247" s="463">
        <v>10000</v>
      </c>
      <c r="N247" s="505">
        <v>1920</v>
      </c>
      <c r="O247" s="463">
        <v>20000</v>
      </c>
      <c r="P247" s="463">
        <v>10000</v>
      </c>
      <c r="Q247" s="463">
        <v>8600</v>
      </c>
      <c r="R247" s="506">
        <v>3200</v>
      </c>
      <c r="S247" s="506">
        <f t="shared" si="100"/>
        <v>12000</v>
      </c>
      <c r="T247" s="507">
        <v>33600</v>
      </c>
      <c r="U247" s="508">
        <v>9</v>
      </c>
      <c r="V247" s="509"/>
      <c r="X247" s="472"/>
    </row>
    <row r="248" spans="1:24" s="473" customFormat="1" ht="24" customHeight="1">
      <c r="A248" s="454" t="s">
        <v>1064</v>
      </c>
      <c r="B248" s="503" t="s">
        <v>1076</v>
      </c>
      <c r="C248" s="503" t="s">
        <v>827</v>
      </c>
      <c r="D248" s="503">
        <v>1</v>
      </c>
      <c r="E248" s="503">
        <v>7</v>
      </c>
      <c r="F248" s="504">
        <v>1080</v>
      </c>
      <c r="G248" s="463">
        <f t="shared" si="97"/>
        <v>252120</v>
      </c>
      <c r="H248" s="463">
        <f t="shared" si="98"/>
        <v>162600</v>
      </c>
      <c r="I248" s="463">
        <v>132600</v>
      </c>
      <c r="J248" s="463">
        <v>5</v>
      </c>
      <c r="K248" s="463">
        <f t="shared" si="101"/>
        <v>30000</v>
      </c>
      <c r="L248" s="463">
        <f t="shared" si="99"/>
        <v>89520</v>
      </c>
      <c r="M248" s="463">
        <v>10000</v>
      </c>
      <c r="N248" s="505">
        <v>1920</v>
      </c>
      <c r="O248" s="463">
        <v>20000</v>
      </c>
      <c r="P248" s="463">
        <v>10000</v>
      </c>
      <c r="Q248" s="463">
        <v>2000</v>
      </c>
      <c r="R248" s="506"/>
      <c r="S248" s="506">
        <f t="shared" si="100"/>
        <v>12000</v>
      </c>
      <c r="T248" s="507">
        <v>33600</v>
      </c>
      <c r="U248" s="508">
        <v>8</v>
      </c>
      <c r="V248" s="509"/>
      <c r="X248" s="472"/>
    </row>
    <row r="249" spans="1:24" s="473" customFormat="1" ht="24" customHeight="1">
      <c r="A249" s="454" t="s">
        <v>1064</v>
      </c>
      <c r="B249" s="503" t="s">
        <v>1077</v>
      </c>
      <c r="C249" s="503" t="s">
        <v>829</v>
      </c>
      <c r="D249" s="503">
        <v>1</v>
      </c>
      <c r="E249" s="503">
        <v>10</v>
      </c>
      <c r="F249" s="504">
        <v>1186</v>
      </c>
      <c r="G249" s="463">
        <f t="shared" si="97"/>
        <v>248620</v>
      </c>
      <c r="H249" s="463">
        <f t="shared" si="98"/>
        <v>162600</v>
      </c>
      <c r="I249" s="463">
        <v>132600</v>
      </c>
      <c r="J249" s="463">
        <v>5</v>
      </c>
      <c r="K249" s="463">
        <f t="shared" si="101"/>
        <v>30000</v>
      </c>
      <c r="L249" s="463">
        <f t="shared" si="99"/>
        <v>86020</v>
      </c>
      <c r="M249" s="463">
        <v>10000</v>
      </c>
      <c r="N249" s="505">
        <v>1920</v>
      </c>
      <c r="O249" s="463">
        <v>20000</v>
      </c>
      <c r="P249" s="463">
        <v>10000</v>
      </c>
      <c r="Q249" s="463">
        <v>1700</v>
      </c>
      <c r="R249" s="506"/>
      <c r="S249" s="506">
        <f t="shared" si="100"/>
        <v>12000</v>
      </c>
      <c r="T249" s="507">
        <v>30400</v>
      </c>
      <c r="U249" s="508">
        <v>9</v>
      </c>
      <c r="V249" s="509"/>
      <c r="X249" s="472"/>
    </row>
    <row r="250" spans="1:24" s="473" customFormat="1" ht="24" customHeight="1">
      <c r="A250" s="454" t="s">
        <v>1064</v>
      </c>
      <c r="B250" s="503" t="s">
        <v>1078</v>
      </c>
      <c r="C250" s="503" t="s">
        <v>829</v>
      </c>
      <c r="D250" s="503">
        <v>1</v>
      </c>
      <c r="E250" s="503">
        <v>9</v>
      </c>
      <c r="F250" s="504">
        <v>1210</v>
      </c>
      <c r="G250" s="463">
        <f t="shared" si="97"/>
        <v>248020</v>
      </c>
      <c r="H250" s="463">
        <f t="shared" si="98"/>
        <v>162600</v>
      </c>
      <c r="I250" s="463">
        <v>132600</v>
      </c>
      <c r="J250" s="463">
        <v>5</v>
      </c>
      <c r="K250" s="463">
        <f t="shared" si="101"/>
        <v>30000</v>
      </c>
      <c r="L250" s="463">
        <f t="shared" si="99"/>
        <v>85420</v>
      </c>
      <c r="M250" s="463">
        <v>10000</v>
      </c>
      <c r="N250" s="505">
        <v>1920</v>
      </c>
      <c r="O250" s="463">
        <v>20000</v>
      </c>
      <c r="P250" s="463">
        <v>10000</v>
      </c>
      <c r="Q250" s="463">
        <v>2800</v>
      </c>
      <c r="R250" s="506">
        <v>9500</v>
      </c>
      <c r="S250" s="506">
        <f t="shared" si="100"/>
        <v>12000</v>
      </c>
      <c r="T250" s="507">
        <v>19200</v>
      </c>
      <c r="U250" s="508">
        <v>6</v>
      </c>
      <c r="V250" s="509"/>
      <c r="X250" s="472"/>
    </row>
    <row r="251" spans="1:24" s="473" customFormat="1" ht="24" customHeight="1">
      <c r="A251" s="454" t="s">
        <v>1064</v>
      </c>
      <c r="B251" s="503" t="s">
        <v>1079</v>
      </c>
      <c r="C251" s="503" t="s">
        <v>829</v>
      </c>
      <c r="D251" s="503">
        <v>5</v>
      </c>
      <c r="E251" s="503">
        <v>38</v>
      </c>
      <c r="F251" s="504">
        <v>2240</v>
      </c>
      <c r="G251" s="463">
        <f t="shared" si="97"/>
        <v>369400</v>
      </c>
      <c r="H251" s="463">
        <f t="shared" si="98"/>
        <v>186600</v>
      </c>
      <c r="I251" s="463">
        <v>156600</v>
      </c>
      <c r="J251" s="463">
        <v>6</v>
      </c>
      <c r="K251" s="463">
        <f t="shared" si="101"/>
        <v>30000</v>
      </c>
      <c r="L251" s="463">
        <f t="shared" si="99"/>
        <v>182800</v>
      </c>
      <c r="M251" s="463">
        <v>10000</v>
      </c>
      <c r="N251" s="505">
        <v>1920</v>
      </c>
      <c r="O251" s="463">
        <v>20000</v>
      </c>
      <c r="P251" s="463">
        <v>10000</v>
      </c>
      <c r="Q251" s="463">
        <v>54000</v>
      </c>
      <c r="R251" s="506">
        <v>13200</v>
      </c>
      <c r="S251" s="506">
        <f t="shared" si="100"/>
        <v>14400</v>
      </c>
      <c r="T251" s="507">
        <v>59280</v>
      </c>
      <c r="U251" s="508">
        <v>23</v>
      </c>
      <c r="V251" s="509"/>
      <c r="X251" s="472"/>
    </row>
    <row r="252" spans="1:24" s="473" customFormat="1" ht="24" customHeight="1">
      <c r="A252" s="454" t="s">
        <v>1064</v>
      </c>
      <c r="B252" s="503" t="s">
        <v>1080</v>
      </c>
      <c r="C252" s="503" t="s">
        <v>829</v>
      </c>
      <c r="D252" s="503">
        <v>2</v>
      </c>
      <c r="E252" s="503">
        <v>19</v>
      </c>
      <c r="F252" s="504">
        <v>2277</v>
      </c>
      <c r="G252" s="463">
        <f t="shared" si="97"/>
        <v>260320</v>
      </c>
      <c r="H252" s="463">
        <f t="shared" si="98"/>
        <v>162600</v>
      </c>
      <c r="I252" s="463">
        <v>132600</v>
      </c>
      <c r="J252" s="463">
        <v>5</v>
      </c>
      <c r="K252" s="463">
        <f t="shared" si="101"/>
        <v>30000</v>
      </c>
      <c r="L252" s="463">
        <f t="shared" si="99"/>
        <v>97720</v>
      </c>
      <c r="M252" s="463">
        <v>10000</v>
      </c>
      <c r="N252" s="505">
        <v>1920</v>
      </c>
      <c r="O252" s="463">
        <v>20000</v>
      </c>
      <c r="P252" s="463">
        <v>10000</v>
      </c>
      <c r="Q252" s="463">
        <v>15000</v>
      </c>
      <c r="R252" s="506"/>
      <c r="S252" s="506">
        <f t="shared" si="100"/>
        <v>12000</v>
      </c>
      <c r="T252" s="507">
        <v>28800</v>
      </c>
      <c r="U252" s="508">
        <v>9</v>
      </c>
      <c r="V252" s="509"/>
      <c r="X252" s="472"/>
    </row>
    <row r="253" spans="1:24" s="473" customFormat="1" ht="24" customHeight="1">
      <c r="A253" s="454" t="s">
        <v>1064</v>
      </c>
      <c r="B253" s="503" t="s">
        <v>1081</v>
      </c>
      <c r="C253" s="503" t="s">
        <v>827</v>
      </c>
      <c r="D253" s="503">
        <v>1</v>
      </c>
      <c r="E253" s="503">
        <v>7</v>
      </c>
      <c r="F253" s="504">
        <v>889</v>
      </c>
      <c r="G253" s="463">
        <f t="shared" si="97"/>
        <v>231120</v>
      </c>
      <c r="H253" s="463">
        <f t="shared" si="98"/>
        <v>162600</v>
      </c>
      <c r="I253" s="463">
        <v>132600</v>
      </c>
      <c r="J253" s="463">
        <v>5</v>
      </c>
      <c r="K253" s="463">
        <f t="shared" si="101"/>
        <v>30000</v>
      </c>
      <c r="L253" s="463">
        <f t="shared" si="99"/>
        <v>68520</v>
      </c>
      <c r="M253" s="463">
        <v>10000</v>
      </c>
      <c r="N253" s="505">
        <v>1920</v>
      </c>
      <c r="O253" s="463">
        <v>20000</v>
      </c>
      <c r="P253" s="463">
        <v>10000</v>
      </c>
      <c r="Q253" s="463">
        <v>5000</v>
      </c>
      <c r="R253" s="506"/>
      <c r="S253" s="506">
        <f t="shared" si="100"/>
        <v>12000</v>
      </c>
      <c r="T253" s="507">
        <v>9600</v>
      </c>
      <c r="U253" s="508">
        <v>3</v>
      </c>
      <c r="V253" s="509"/>
      <c r="X253" s="472"/>
    </row>
    <row r="254" spans="1:24" s="473" customFormat="1" ht="24" customHeight="1">
      <c r="A254" s="454" t="s">
        <v>1064</v>
      </c>
      <c r="B254" s="503" t="s">
        <v>1082</v>
      </c>
      <c r="C254" s="503" t="s">
        <v>829</v>
      </c>
      <c r="D254" s="503">
        <v>3</v>
      </c>
      <c r="E254" s="503">
        <v>17</v>
      </c>
      <c r="F254" s="504">
        <v>2107</v>
      </c>
      <c r="G254" s="463">
        <f t="shared" si="97"/>
        <v>287620</v>
      </c>
      <c r="H254" s="463">
        <f t="shared" si="98"/>
        <v>162600</v>
      </c>
      <c r="I254" s="463">
        <v>132600</v>
      </c>
      <c r="J254" s="463">
        <v>5</v>
      </c>
      <c r="K254" s="463">
        <f t="shared" si="101"/>
        <v>30000</v>
      </c>
      <c r="L254" s="463">
        <f t="shared" si="99"/>
        <v>125020</v>
      </c>
      <c r="M254" s="463">
        <v>10000</v>
      </c>
      <c r="N254" s="505">
        <v>1920</v>
      </c>
      <c r="O254" s="463">
        <v>20000</v>
      </c>
      <c r="P254" s="463">
        <v>10000</v>
      </c>
      <c r="Q254" s="463">
        <v>13500</v>
      </c>
      <c r="R254" s="506"/>
      <c r="S254" s="506">
        <f t="shared" si="100"/>
        <v>12000</v>
      </c>
      <c r="T254" s="507">
        <v>57600</v>
      </c>
      <c r="U254" s="508">
        <v>17</v>
      </c>
      <c r="V254" s="509"/>
      <c r="X254" s="472"/>
    </row>
    <row r="255" spans="1:24" s="473" customFormat="1" ht="24" customHeight="1">
      <c r="A255" s="454" t="s">
        <v>1064</v>
      </c>
      <c r="B255" s="503" t="s">
        <v>1083</v>
      </c>
      <c r="C255" s="503" t="s">
        <v>827</v>
      </c>
      <c r="D255" s="503">
        <v>1</v>
      </c>
      <c r="E255" s="503">
        <v>8</v>
      </c>
      <c r="F255" s="504">
        <v>1089</v>
      </c>
      <c r="G255" s="463">
        <f t="shared" si="97"/>
        <v>232520</v>
      </c>
      <c r="H255" s="463">
        <f t="shared" si="98"/>
        <v>162600</v>
      </c>
      <c r="I255" s="463">
        <v>132600</v>
      </c>
      <c r="J255" s="463">
        <v>5</v>
      </c>
      <c r="K255" s="463">
        <f t="shared" si="101"/>
        <v>30000</v>
      </c>
      <c r="L255" s="463">
        <f t="shared" si="99"/>
        <v>69920</v>
      </c>
      <c r="M255" s="463">
        <v>10000</v>
      </c>
      <c r="N255" s="505">
        <v>1920</v>
      </c>
      <c r="O255" s="463">
        <v>20000</v>
      </c>
      <c r="P255" s="463">
        <v>10000</v>
      </c>
      <c r="Q255" s="463">
        <v>0</v>
      </c>
      <c r="R255" s="506"/>
      <c r="S255" s="506">
        <f t="shared" si="100"/>
        <v>12000</v>
      </c>
      <c r="T255" s="507">
        <v>16000</v>
      </c>
      <c r="U255" s="508">
        <v>4</v>
      </c>
      <c r="V255" s="509"/>
      <c r="X255" s="472"/>
    </row>
    <row r="256" spans="1:24" s="473" customFormat="1" ht="24" customHeight="1">
      <c r="A256" s="454" t="s">
        <v>1064</v>
      </c>
      <c r="B256" s="503" t="s">
        <v>1084</v>
      </c>
      <c r="C256" s="503" t="s">
        <v>829</v>
      </c>
      <c r="D256" s="503">
        <v>3</v>
      </c>
      <c r="E256" s="503">
        <v>18</v>
      </c>
      <c r="F256" s="504">
        <v>2462</v>
      </c>
      <c r="G256" s="463">
        <f t="shared" si="97"/>
        <v>298420</v>
      </c>
      <c r="H256" s="463">
        <f t="shared" si="98"/>
        <v>162600</v>
      </c>
      <c r="I256" s="463">
        <v>132600</v>
      </c>
      <c r="J256" s="463">
        <v>5</v>
      </c>
      <c r="K256" s="463">
        <f t="shared" si="101"/>
        <v>30000</v>
      </c>
      <c r="L256" s="463">
        <f t="shared" si="99"/>
        <v>135820</v>
      </c>
      <c r="M256" s="463">
        <v>10000</v>
      </c>
      <c r="N256" s="505">
        <v>1920</v>
      </c>
      <c r="O256" s="463">
        <v>20000</v>
      </c>
      <c r="P256" s="463">
        <v>10000</v>
      </c>
      <c r="Q256" s="463">
        <v>11500</v>
      </c>
      <c r="R256" s="506"/>
      <c r="S256" s="506">
        <f t="shared" si="100"/>
        <v>12000</v>
      </c>
      <c r="T256" s="507">
        <v>70400</v>
      </c>
      <c r="U256" s="508">
        <v>22</v>
      </c>
      <c r="V256" s="509"/>
      <c r="X256" s="472"/>
    </row>
    <row r="257" spans="1:24" s="473" customFormat="1" ht="24" customHeight="1">
      <c r="A257" s="454" t="s">
        <v>1064</v>
      </c>
      <c r="B257" s="503" t="s">
        <v>1085</v>
      </c>
      <c r="C257" s="503" t="s">
        <v>827</v>
      </c>
      <c r="D257" s="503">
        <v>1</v>
      </c>
      <c r="E257" s="503">
        <v>9</v>
      </c>
      <c r="F257" s="504">
        <v>945</v>
      </c>
      <c r="G257" s="463">
        <f t="shared" si="97"/>
        <v>244520</v>
      </c>
      <c r="H257" s="463">
        <f t="shared" si="98"/>
        <v>162600</v>
      </c>
      <c r="I257" s="463">
        <v>132600</v>
      </c>
      <c r="J257" s="463">
        <v>5</v>
      </c>
      <c r="K257" s="463">
        <f t="shared" si="101"/>
        <v>30000</v>
      </c>
      <c r="L257" s="463">
        <f t="shared" si="99"/>
        <v>81920</v>
      </c>
      <c r="M257" s="463">
        <v>10000</v>
      </c>
      <c r="N257" s="505">
        <v>1920</v>
      </c>
      <c r="O257" s="463">
        <v>20000</v>
      </c>
      <c r="P257" s="463">
        <v>10000</v>
      </c>
      <c r="Q257" s="463">
        <v>4000</v>
      </c>
      <c r="R257" s="506"/>
      <c r="S257" s="506">
        <f t="shared" si="100"/>
        <v>12000</v>
      </c>
      <c r="T257" s="507">
        <v>24000</v>
      </c>
      <c r="U257" s="508">
        <v>8</v>
      </c>
      <c r="V257" s="509"/>
      <c r="X257" s="472"/>
    </row>
    <row r="258" spans="1:24" s="475" customFormat="1" ht="24" customHeight="1">
      <c r="A258" s="454" t="s">
        <v>1064</v>
      </c>
      <c r="B258" s="503" t="s">
        <v>1086</v>
      </c>
      <c r="C258" s="503" t="s">
        <v>827</v>
      </c>
      <c r="D258" s="503">
        <v>1</v>
      </c>
      <c r="E258" s="503">
        <v>8</v>
      </c>
      <c r="F258" s="504">
        <v>741</v>
      </c>
      <c r="G258" s="463">
        <f t="shared" si="97"/>
        <v>252470</v>
      </c>
      <c r="H258" s="463">
        <f t="shared" si="98"/>
        <v>162600</v>
      </c>
      <c r="I258" s="463">
        <v>132600</v>
      </c>
      <c r="J258" s="463">
        <v>5</v>
      </c>
      <c r="K258" s="463">
        <f t="shared" si="101"/>
        <v>30000</v>
      </c>
      <c r="L258" s="463">
        <f t="shared" si="99"/>
        <v>89870</v>
      </c>
      <c r="M258" s="463">
        <v>10000</v>
      </c>
      <c r="N258" s="505">
        <v>1920</v>
      </c>
      <c r="O258" s="463">
        <v>20000</v>
      </c>
      <c r="P258" s="463">
        <v>10000</v>
      </c>
      <c r="Q258" s="463">
        <v>3800</v>
      </c>
      <c r="R258" s="506">
        <v>3350</v>
      </c>
      <c r="S258" s="506">
        <f t="shared" si="100"/>
        <v>12000</v>
      </c>
      <c r="T258" s="507">
        <v>28800</v>
      </c>
      <c r="U258" s="508">
        <v>9</v>
      </c>
      <c r="V258" s="509"/>
      <c r="X258" s="472"/>
    </row>
    <row r="259" spans="1:24" s="474" customFormat="1" ht="24" customHeight="1">
      <c r="A259" s="443" t="s">
        <v>1087</v>
      </c>
      <c r="B259" s="502"/>
      <c r="C259" s="502"/>
      <c r="D259" s="502">
        <f t="shared" ref="D259:U259" si="102">SUM(D260:D273)</f>
        <v>23</v>
      </c>
      <c r="E259" s="502">
        <f t="shared" si="102"/>
        <v>285</v>
      </c>
      <c r="F259" s="502">
        <f t="shared" si="102"/>
        <v>39272</v>
      </c>
      <c r="G259" s="502">
        <f t="shared" si="102"/>
        <v>4163880</v>
      </c>
      <c r="H259" s="502">
        <f t="shared" si="102"/>
        <v>2546400</v>
      </c>
      <c r="I259" s="502">
        <f t="shared" si="102"/>
        <v>2096400</v>
      </c>
      <c r="J259" s="502">
        <f t="shared" si="102"/>
        <v>80</v>
      </c>
      <c r="K259" s="502">
        <f t="shared" si="102"/>
        <v>450000</v>
      </c>
      <c r="L259" s="502">
        <f t="shared" si="102"/>
        <v>1617480</v>
      </c>
      <c r="M259" s="502">
        <f t="shared" si="102"/>
        <v>140000</v>
      </c>
      <c r="N259" s="502">
        <f t="shared" si="102"/>
        <v>26880</v>
      </c>
      <c r="O259" s="502">
        <f t="shared" si="102"/>
        <v>280000</v>
      </c>
      <c r="P259" s="502">
        <f t="shared" si="102"/>
        <v>140000</v>
      </c>
      <c r="Q259" s="502">
        <f t="shared" si="102"/>
        <v>276500</v>
      </c>
      <c r="R259" s="512">
        <f t="shared" si="102"/>
        <v>2500</v>
      </c>
      <c r="S259" s="512">
        <f t="shared" si="102"/>
        <v>192000</v>
      </c>
      <c r="T259" s="512">
        <f t="shared" si="102"/>
        <v>559600</v>
      </c>
      <c r="U259" s="512">
        <f t="shared" si="102"/>
        <v>176</v>
      </c>
      <c r="V259" s="513"/>
      <c r="X259" s="472"/>
    </row>
    <row r="260" spans="1:24" s="479" customFormat="1" ht="24" customHeight="1">
      <c r="A260" s="454" t="s">
        <v>493</v>
      </c>
      <c r="B260" s="498" t="s">
        <v>1088</v>
      </c>
      <c r="C260" s="503" t="s">
        <v>827</v>
      </c>
      <c r="D260" s="498">
        <v>2</v>
      </c>
      <c r="E260" s="498">
        <v>19</v>
      </c>
      <c r="F260" s="457">
        <v>2431</v>
      </c>
      <c r="G260" s="463">
        <f t="shared" ref="G260:G273" si="103">H260+L260</f>
        <v>264120</v>
      </c>
      <c r="H260" s="463">
        <f t="shared" ref="H260:H273" si="104">I260+K260</f>
        <v>162600</v>
      </c>
      <c r="I260" s="463">
        <v>132600</v>
      </c>
      <c r="J260" s="463">
        <v>5</v>
      </c>
      <c r="K260" s="463">
        <f t="shared" ref="K260:K263" si="105">IF(F260&gt;=500,IF(AND(F260&gt;=3000),30000,30000),30000)</f>
        <v>30000</v>
      </c>
      <c r="L260" s="463">
        <f t="shared" ref="L260:L273" si="106">SUM(M260:T260)</f>
        <v>101520</v>
      </c>
      <c r="M260" s="463">
        <v>10000</v>
      </c>
      <c r="N260" s="505">
        <v>1920</v>
      </c>
      <c r="O260" s="463">
        <v>20000</v>
      </c>
      <c r="P260" s="463">
        <v>10000</v>
      </c>
      <c r="Q260" s="463">
        <v>15600</v>
      </c>
      <c r="R260" s="506"/>
      <c r="S260" s="506">
        <f t="shared" ref="S260:S273" si="107">J260*2400</f>
        <v>12000</v>
      </c>
      <c r="T260" s="507">
        <v>32000</v>
      </c>
      <c r="U260" s="508">
        <v>12</v>
      </c>
      <c r="V260" s="449"/>
      <c r="X260" s="472"/>
    </row>
    <row r="261" spans="1:24" s="479" customFormat="1" ht="24" customHeight="1">
      <c r="A261" s="454" t="s">
        <v>493</v>
      </c>
      <c r="B261" s="498" t="s">
        <v>1089</v>
      </c>
      <c r="C261" s="503" t="s">
        <v>829</v>
      </c>
      <c r="D261" s="498">
        <v>2</v>
      </c>
      <c r="E261" s="498">
        <v>29</v>
      </c>
      <c r="F261" s="457">
        <v>5324</v>
      </c>
      <c r="G261" s="463">
        <f t="shared" si="103"/>
        <v>370420</v>
      </c>
      <c r="H261" s="463">
        <f t="shared" si="104"/>
        <v>220600</v>
      </c>
      <c r="I261" s="463">
        <v>180600</v>
      </c>
      <c r="J261" s="463">
        <v>7</v>
      </c>
      <c r="K261" s="463">
        <f>IF(F261&gt;=500,IF(AND(F261&gt;=3000),40000,40000),40000)</f>
        <v>40000</v>
      </c>
      <c r="L261" s="463">
        <f t="shared" si="106"/>
        <v>149820</v>
      </c>
      <c r="M261" s="463">
        <v>10000</v>
      </c>
      <c r="N261" s="505">
        <v>1920</v>
      </c>
      <c r="O261" s="463">
        <v>20000</v>
      </c>
      <c r="P261" s="463">
        <v>10000</v>
      </c>
      <c r="Q261" s="463">
        <v>23900</v>
      </c>
      <c r="R261" s="506"/>
      <c r="S261" s="506">
        <f t="shared" si="107"/>
        <v>16800</v>
      </c>
      <c r="T261" s="507">
        <v>67200</v>
      </c>
      <c r="U261" s="508">
        <v>18</v>
      </c>
      <c r="V261" s="449"/>
      <c r="X261" s="472"/>
    </row>
    <row r="262" spans="1:24" s="479" customFormat="1" ht="24" customHeight="1">
      <c r="A262" s="454" t="s">
        <v>493</v>
      </c>
      <c r="B262" s="498" t="s">
        <v>1090</v>
      </c>
      <c r="C262" s="503" t="s">
        <v>827</v>
      </c>
      <c r="D262" s="498">
        <v>1</v>
      </c>
      <c r="E262" s="498">
        <v>16</v>
      </c>
      <c r="F262" s="457">
        <v>2480</v>
      </c>
      <c r="G262" s="463">
        <f t="shared" si="103"/>
        <v>271020</v>
      </c>
      <c r="H262" s="463">
        <f t="shared" si="104"/>
        <v>162600</v>
      </c>
      <c r="I262" s="463">
        <v>132600</v>
      </c>
      <c r="J262" s="463">
        <v>5</v>
      </c>
      <c r="K262" s="463">
        <f t="shared" si="105"/>
        <v>30000</v>
      </c>
      <c r="L262" s="463">
        <f t="shared" si="106"/>
        <v>108420</v>
      </c>
      <c r="M262" s="463">
        <v>10000</v>
      </c>
      <c r="N262" s="505">
        <v>1920</v>
      </c>
      <c r="O262" s="463">
        <v>20000</v>
      </c>
      <c r="P262" s="463">
        <v>10000</v>
      </c>
      <c r="Q262" s="463">
        <v>28100</v>
      </c>
      <c r="R262" s="506"/>
      <c r="S262" s="506">
        <f t="shared" si="107"/>
        <v>12000</v>
      </c>
      <c r="T262" s="507">
        <v>26400</v>
      </c>
      <c r="U262" s="508">
        <v>9</v>
      </c>
      <c r="V262" s="449"/>
      <c r="X262" s="472"/>
    </row>
    <row r="263" spans="1:24" s="479" customFormat="1" ht="24" customHeight="1">
      <c r="A263" s="454" t="s">
        <v>493</v>
      </c>
      <c r="B263" s="498" t="s">
        <v>1091</v>
      </c>
      <c r="C263" s="503" t="s">
        <v>827</v>
      </c>
      <c r="D263" s="498">
        <v>1</v>
      </c>
      <c r="E263" s="498">
        <v>18</v>
      </c>
      <c r="F263" s="457">
        <v>2780</v>
      </c>
      <c r="G263" s="463">
        <f t="shared" si="103"/>
        <v>248420</v>
      </c>
      <c r="H263" s="463">
        <f t="shared" si="104"/>
        <v>162600</v>
      </c>
      <c r="I263" s="463">
        <v>132600</v>
      </c>
      <c r="J263" s="463">
        <v>5</v>
      </c>
      <c r="K263" s="463">
        <f t="shared" si="105"/>
        <v>30000</v>
      </c>
      <c r="L263" s="463">
        <f t="shared" si="106"/>
        <v>85820</v>
      </c>
      <c r="M263" s="463">
        <v>10000</v>
      </c>
      <c r="N263" s="505">
        <v>1920</v>
      </c>
      <c r="O263" s="463">
        <v>20000</v>
      </c>
      <c r="P263" s="463">
        <v>10000</v>
      </c>
      <c r="Q263" s="463">
        <v>15100</v>
      </c>
      <c r="R263" s="506"/>
      <c r="S263" s="506">
        <f t="shared" si="107"/>
        <v>12000</v>
      </c>
      <c r="T263" s="507">
        <v>16800</v>
      </c>
      <c r="U263" s="508">
        <v>7</v>
      </c>
      <c r="V263" s="449"/>
      <c r="X263" s="472"/>
    </row>
    <row r="264" spans="1:24" s="479" customFormat="1" ht="24" customHeight="1">
      <c r="A264" s="454" t="s">
        <v>493</v>
      </c>
      <c r="B264" s="498" t="s">
        <v>1092</v>
      </c>
      <c r="C264" s="503" t="s">
        <v>827</v>
      </c>
      <c r="D264" s="498">
        <v>1</v>
      </c>
      <c r="E264" s="498">
        <v>16</v>
      </c>
      <c r="F264" s="457">
        <v>3165</v>
      </c>
      <c r="G264" s="463">
        <f t="shared" si="103"/>
        <v>313800</v>
      </c>
      <c r="H264" s="463">
        <f t="shared" si="104"/>
        <v>220600</v>
      </c>
      <c r="I264" s="463">
        <v>180600</v>
      </c>
      <c r="J264" s="463">
        <v>7</v>
      </c>
      <c r="K264" s="463">
        <f>IF(F264&gt;=500,IF(AND(F264&gt;=3000),40000,40000),40000)</f>
        <v>40000</v>
      </c>
      <c r="L264" s="463">
        <f t="shared" si="106"/>
        <v>93200</v>
      </c>
      <c r="M264" s="463">
        <v>10000</v>
      </c>
      <c r="N264" s="505">
        <v>1920</v>
      </c>
      <c r="O264" s="463">
        <v>20000</v>
      </c>
      <c r="P264" s="463">
        <v>10000</v>
      </c>
      <c r="Q264" s="463">
        <v>13600</v>
      </c>
      <c r="R264" s="506"/>
      <c r="S264" s="506">
        <f t="shared" si="107"/>
        <v>16800</v>
      </c>
      <c r="T264" s="507">
        <v>20880</v>
      </c>
      <c r="U264" s="508">
        <v>8</v>
      </c>
      <c r="V264" s="449"/>
      <c r="X264" s="472"/>
    </row>
    <row r="265" spans="1:24" s="473" customFormat="1" ht="24" customHeight="1">
      <c r="A265" s="454" t="s">
        <v>493</v>
      </c>
      <c r="B265" s="503" t="s">
        <v>1093</v>
      </c>
      <c r="C265" s="503" t="s">
        <v>827</v>
      </c>
      <c r="D265" s="503">
        <v>2</v>
      </c>
      <c r="E265" s="503">
        <v>18</v>
      </c>
      <c r="F265" s="504">
        <v>1976</v>
      </c>
      <c r="G265" s="463">
        <f t="shared" si="103"/>
        <v>279800</v>
      </c>
      <c r="H265" s="463">
        <f t="shared" si="104"/>
        <v>162600</v>
      </c>
      <c r="I265" s="463">
        <v>132600</v>
      </c>
      <c r="J265" s="463">
        <v>5</v>
      </c>
      <c r="K265" s="463">
        <f t="shared" ref="K265:K269" si="108">IF(F265&gt;=500,IF(AND(F265&gt;=3000),30000,30000),30000)</f>
        <v>30000</v>
      </c>
      <c r="L265" s="463">
        <f t="shared" si="106"/>
        <v>117200</v>
      </c>
      <c r="M265" s="463">
        <v>10000</v>
      </c>
      <c r="N265" s="505">
        <v>1920</v>
      </c>
      <c r="O265" s="463">
        <v>20000</v>
      </c>
      <c r="P265" s="463">
        <v>10000</v>
      </c>
      <c r="Q265" s="463">
        <v>32200</v>
      </c>
      <c r="R265" s="506"/>
      <c r="S265" s="506">
        <f t="shared" si="107"/>
        <v>12000</v>
      </c>
      <c r="T265" s="507">
        <v>31080</v>
      </c>
      <c r="U265" s="508">
        <v>10</v>
      </c>
      <c r="V265" s="509"/>
      <c r="X265" s="472"/>
    </row>
    <row r="266" spans="1:24" s="473" customFormat="1" ht="24" customHeight="1">
      <c r="A266" s="454" t="s">
        <v>493</v>
      </c>
      <c r="B266" s="503" t="s">
        <v>1094</v>
      </c>
      <c r="C266" s="503" t="s">
        <v>829</v>
      </c>
      <c r="D266" s="503">
        <v>1</v>
      </c>
      <c r="E266" s="503">
        <v>10</v>
      </c>
      <c r="F266" s="504">
        <v>933</v>
      </c>
      <c r="G266" s="463">
        <f t="shared" si="103"/>
        <v>248820</v>
      </c>
      <c r="H266" s="463">
        <f t="shared" si="104"/>
        <v>162600</v>
      </c>
      <c r="I266" s="463">
        <v>132600</v>
      </c>
      <c r="J266" s="463">
        <v>5</v>
      </c>
      <c r="K266" s="463">
        <f t="shared" si="108"/>
        <v>30000</v>
      </c>
      <c r="L266" s="463">
        <f t="shared" si="106"/>
        <v>86220</v>
      </c>
      <c r="M266" s="463">
        <v>10000</v>
      </c>
      <c r="N266" s="505">
        <v>1920</v>
      </c>
      <c r="O266" s="463">
        <v>20000</v>
      </c>
      <c r="P266" s="463">
        <v>10000</v>
      </c>
      <c r="Q266" s="463">
        <v>3500</v>
      </c>
      <c r="R266" s="506"/>
      <c r="S266" s="506">
        <f t="shared" si="107"/>
        <v>12000</v>
      </c>
      <c r="T266" s="507">
        <v>28800</v>
      </c>
      <c r="U266" s="508">
        <v>8</v>
      </c>
      <c r="V266" s="509"/>
      <c r="X266" s="472"/>
    </row>
    <row r="267" spans="1:24" s="473" customFormat="1" ht="24" customHeight="1">
      <c r="A267" s="454" t="s">
        <v>493</v>
      </c>
      <c r="B267" s="503" t="s">
        <v>1095</v>
      </c>
      <c r="C267" s="503" t="s">
        <v>829</v>
      </c>
      <c r="D267" s="503">
        <v>2</v>
      </c>
      <c r="E267" s="503">
        <v>24</v>
      </c>
      <c r="F267" s="504">
        <v>2336</v>
      </c>
      <c r="G267" s="463">
        <f t="shared" si="103"/>
        <v>280620</v>
      </c>
      <c r="H267" s="463">
        <f t="shared" si="104"/>
        <v>162600</v>
      </c>
      <c r="I267" s="463">
        <v>132600</v>
      </c>
      <c r="J267" s="463">
        <v>5</v>
      </c>
      <c r="K267" s="463">
        <f t="shared" si="108"/>
        <v>30000</v>
      </c>
      <c r="L267" s="463">
        <f t="shared" si="106"/>
        <v>118020</v>
      </c>
      <c r="M267" s="463">
        <v>10000</v>
      </c>
      <c r="N267" s="505">
        <v>1920</v>
      </c>
      <c r="O267" s="463">
        <v>20000</v>
      </c>
      <c r="P267" s="463">
        <v>10000</v>
      </c>
      <c r="Q267" s="463">
        <v>20000</v>
      </c>
      <c r="R267" s="506">
        <v>2500</v>
      </c>
      <c r="S267" s="506">
        <f t="shared" si="107"/>
        <v>12000</v>
      </c>
      <c r="T267" s="507">
        <v>41600</v>
      </c>
      <c r="U267" s="508">
        <v>12</v>
      </c>
      <c r="V267" s="509"/>
      <c r="X267" s="472"/>
    </row>
    <row r="268" spans="1:24" s="473" customFormat="1" ht="24" customHeight="1">
      <c r="A268" s="454" t="s">
        <v>493</v>
      </c>
      <c r="B268" s="503" t="s">
        <v>1096</v>
      </c>
      <c r="C268" s="503" t="s">
        <v>827</v>
      </c>
      <c r="D268" s="503">
        <v>3</v>
      </c>
      <c r="E268" s="503">
        <v>36</v>
      </c>
      <c r="F268" s="504">
        <v>2951</v>
      </c>
      <c r="G268" s="463">
        <f t="shared" si="103"/>
        <v>376520</v>
      </c>
      <c r="H268" s="463">
        <f t="shared" si="104"/>
        <v>210600</v>
      </c>
      <c r="I268" s="463">
        <v>180600</v>
      </c>
      <c r="J268" s="463">
        <v>7</v>
      </c>
      <c r="K268" s="463">
        <f t="shared" si="108"/>
        <v>30000</v>
      </c>
      <c r="L268" s="463">
        <f t="shared" si="106"/>
        <v>165920</v>
      </c>
      <c r="M268" s="463">
        <v>10000</v>
      </c>
      <c r="N268" s="505">
        <v>1920</v>
      </c>
      <c r="O268" s="463">
        <v>20000</v>
      </c>
      <c r="P268" s="463">
        <v>10000</v>
      </c>
      <c r="Q268" s="463">
        <v>39200</v>
      </c>
      <c r="R268" s="506"/>
      <c r="S268" s="506">
        <f t="shared" si="107"/>
        <v>16800</v>
      </c>
      <c r="T268" s="507">
        <v>68000</v>
      </c>
      <c r="U268" s="508">
        <v>18</v>
      </c>
      <c r="V268" s="509"/>
      <c r="X268" s="472"/>
    </row>
    <row r="269" spans="1:24" s="473" customFormat="1" ht="24" customHeight="1">
      <c r="A269" s="454" t="s">
        <v>493</v>
      </c>
      <c r="B269" s="503" t="s">
        <v>1097</v>
      </c>
      <c r="C269" s="503" t="s">
        <v>829</v>
      </c>
      <c r="D269" s="503">
        <v>2</v>
      </c>
      <c r="E269" s="503">
        <v>27</v>
      </c>
      <c r="F269" s="504">
        <v>2309</v>
      </c>
      <c r="G269" s="463">
        <f t="shared" si="103"/>
        <v>299000</v>
      </c>
      <c r="H269" s="463">
        <f t="shared" si="104"/>
        <v>162600</v>
      </c>
      <c r="I269" s="463">
        <v>132600</v>
      </c>
      <c r="J269" s="463">
        <v>5</v>
      </c>
      <c r="K269" s="463">
        <f t="shared" si="108"/>
        <v>30000</v>
      </c>
      <c r="L269" s="463">
        <f t="shared" si="106"/>
        <v>136400</v>
      </c>
      <c r="M269" s="463">
        <v>10000</v>
      </c>
      <c r="N269" s="505">
        <v>1920</v>
      </c>
      <c r="O269" s="463">
        <v>20000</v>
      </c>
      <c r="P269" s="463">
        <v>10000</v>
      </c>
      <c r="Q269" s="463">
        <v>27000</v>
      </c>
      <c r="R269" s="506"/>
      <c r="S269" s="506">
        <f t="shared" si="107"/>
        <v>12000</v>
      </c>
      <c r="T269" s="507">
        <v>55480</v>
      </c>
      <c r="U269" s="508">
        <v>17</v>
      </c>
      <c r="V269" s="509"/>
      <c r="X269" s="472"/>
    </row>
    <row r="270" spans="1:24" s="473" customFormat="1" ht="24" customHeight="1">
      <c r="A270" s="454" t="s">
        <v>493</v>
      </c>
      <c r="B270" s="503" t="s">
        <v>1098</v>
      </c>
      <c r="C270" s="503" t="s">
        <v>827</v>
      </c>
      <c r="D270" s="503">
        <v>3</v>
      </c>
      <c r="E270" s="503">
        <v>24</v>
      </c>
      <c r="F270" s="504">
        <v>4156</v>
      </c>
      <c r="G270" s="463">
        <f t="shared" si="103"/>
        <v>365520</v>
      </c>
      <c r="H270" s="463">
        <f t="shared" si="104"/>
        <v>220600</v>
      </c>
      <c r="I270" s="463">
        <v>180600</v>
      </c>
      <c r="J270" s="463">
        <v>7</v>
      </c>
      <c r="K270" s="463">
        <f>IF(F270&gt;=500,IF(AND(F270&gt;=3000),40000,40000),40000)</f>
        <v>40000</v>
      </c>
      <c r="L270" s="463">
        <f t="shared" si="106"/>
        <v>144920</v>
      </c>
      <c r="M270" s="463">
        <v>10000</v>
      </c>
      <c r="N270" s="505">
        <v>1920</v>
      </c>
      <c r="O270" s="463">
        <v>20000</v>
      </c>
      <c r="P270" s="463">
        <v>10000</v>
      </c>
      <c r="Q270" s="463">
        <v>17800</v>
      </c>
      <c r="R270" s="506"/>
      <c r="S270" s="506">
        <f t="shared" si="107"/>
        <v>16800</v>
      </c>
      <c r="T270" s="507">
        <v>68400</v>
      </c>
      <c r="U270" s="508">
        <v>23</v>
      </c>
      <c r="V270" s="509"/>
      <c r="X270" s="472"/>
    </row>
    <row r="271" spans="1:24" s="473" customFormat="1" ht="24" customHeight="1">
      <c r="A271" s="454" t="s">
        <v>493</v>
      </c>
      <c r="B271" s="503" t="s">
        <v>1099</v>
      </c>
      <c r="C271" s="503" t="s">
        <v>827</v>
      </c>
      <c r="D271" s="503">
        <v>1</v>
      </c>
      <c r="E271" s="503">
        <v>17</v>
      </c>
      <c r="F271" s="504">
        <v>2915</v>
      </c>
      <c r="G271" s="463">
        <f t="shared" si="103"/>
        <v>270820</v>
      </c>
      <c r="H271" s="463">
        <f t="shared" si="104"/>
        <v>162600</v>
      </c>
      <c r="I271" s="463">
        <v>132600</v>
      </c>
      <c r="J271" s="463">
        <v>5</v>
      </c>
      <c r="K271" s="463">
        <f t="shared" ref="K271:K273" si="109">IF(F271&gt;=500,IF(AND(F271&gt;=3000),30000,30000),30000)</f>
        <v>30000</v>
      </c>
      <c r="L271" s="463">
        <f t="shared" si="106"/>
        <v>108220</v>
      </c>
      <c r="M271" s="463">
        <v>10000</v>
      </c>
      <c r="N271" s="505">
        <v>1920</v>
      </c>
      <c r="O271" s="463">
        <v>20000</v>
      </c>
      <c r="P271" s="463">
        <v>10000</v>
      </c>
      <c r="Q271" s="463">
        <v>25500</v>
      </c>
      <c r="R271" s="506"/>
      <c r="S271" s="506">
        <f t="shared" si="107"/>
        <v>12000</v>
      </c>
      <c r="T271" s="507">
        <v>28800</v>
      </c>
      <c r="U271" s="508">
        <v>9</v>
      </c>
      <c r="V271" s="509"/>
      <c r="X271" s="472"/>
    </row>
    <row r="272" spans="1:24" s="473" customFormat="1" ht="24" customHeight="1">
      <c r="A272" s="454" t="s">
        <v>493</v>
      </c>
      <c r="B272" s="503" t="s">
        <v>1100</v>
      </c>
      <c r="C272" s="503" t="s">
        <v>827</v>
      </c>
      <c r="D272" s="503">
        <v>1</v>
      </c>
      <c r="E272" s="503">
        <v>18</v>
      </c>
      <c r="F272" s="504">
        <v>2955</v>
      </c>
      <c r="G272" s="463">
        <f t="shared" si="103"/>
        <v>310920</v>
      </c>
      <c r="H272" s="463">
        <f t="shared" si="104"/>
        <v>210600</v>
      </c>
      <c r="I272" s="463">
        <v>180600</v>
      </c>
      <c r="J272" s="463">
        <v>7</v>
      </c>
      <c r="K272" s="463">
        <f t="shared" si="109"/>
        <v>30000</v>
      </c>
      <c r="L272" s="463">
        <f t="shared" si="106"/>
        <v>100320</v>
      </c>
      <c r="M272" s="463">
        <v>10000</v>
      </c>
      <c r="N272" s="505">
        <v>1920</v>
      </c>
      <c r="O272" s="463">
        <v>20000</v>
      </c>
      <c r="P272" s="463">
        <v>10000</v>
      </c>
      <c r="Q272" s="463">
        <v>8000</v>
      </c>
      <c r="R272" s="506"/>
      <c r="S272" s="506">
        <f t="shared" si="107"/>
        <v>16800</v>
      </c>
      <c r="T272" s="507">
        <v>33600</v>
      </c>
      <c r="U272" s="508">
        <v>12</v>
      </c>
      <c r="V272" s="509"/>
      <c r="X272" s="472"/>
    </row>
    <row r="273" spans="1:24" s="473" customFormat="1" ht="24" customHeight="1">
      <c r="A273" s="454" t="s">
        <v>493</v>
      </c>
      <c r="B273" s="503" t="s">
        <v>1101</v>
      </c>
      <c r="C273" s="503" t="s">
        <v>827</v>
      </c>
      <c r="D273" s="503">
        <v>1</v>
      </c>
      <c r="E273" s="503">
        <v>13</v>
      </c>
      <c r="F273" s="504">
        <v>2561</v>
      </c>
      <c r="G273" s="463">
        <f t="shared" si="103"/>
        <v>264080</v>
      </c>
      <c r="H273" s="463">
        <f t="shared" si="104"/>
        <v>162600</v>
      </c>
      <c r="I273" s="463">
        <v>132600</v>
      </c>
      <c r="J273" s="463">
        <v>5</v>
      </c>
      <c r="K273" s="463">
        <f t="shared" si="109"/>
        <v>30000</v>
      </c>
      <c r="L273" s="463">
        <f t="shared" si="106"/>
        <v>101480</v>
      </c>
      <c r="M273" s="463">
        <v>10000</v>
      </c>
      <c r="N273" s="505">
        <v>1920</v>
      </c>
      <c r="O273" s="463">
        <v>20000</v>
      </c>
      <c r="P273" s="463">
        <v>10000</v>
      </c>
      <c r="Q273" s="463">
        <v>7000</v>
      </c>
      <c r="R273" s="506"/>
      <c r="S273" s="506">
        <f t="shared" si="107"/>
        <v>12000</v>
      </c>
      <c r="T273" s="507">
        <v>40560</v>
      </c>
      <c r="U273" s="508">
        <v>13</v>
      </c>
      <c r="V273" s="509"/>
      <c r="X273" s="472"/>
    </row>
    <row r="274" spans="1:24" s="474" customFormat="1" ht="24" customHeight="1">
      <c r="A274" s="443" t="s">
        <v>1102</v>
      </c>
      <c r="B274" s="502"/>
      <c r="C274" s="502"/>
      <c r="D274" s="502">
        <f t="shared" ref="D274:U274" si="110">SUM(D275:D278)</f>
        <v>10</v>
      </c>
      <c r="E274" s="502">
        <f t="shared" si="110"/>
        <v>117</v>
      </c>
      <c r="F274" s="502">
        <f t="shared" si="110"/>
        <v>10388</v>
      </c>
      <c r="G274" s="502">
        <f t="shared" si="110"/>
        <v>1315280</v>
      </c>
      <c r="H274" s="502">
        <f t="shared" si="110"/>
        <v>742400</v>
      </c>
      <c r="I274" s="502">
        <f t="shared" si="110"/>
        <v>602400</v>
      </c>
      <c r="J274" s="502">
        <f t="shared" si="110"/>
        <v>23</v>
      </c>
      <c r="K274" s="502">
        <f t="shared" si="110"/>
        <v>140000</v>
      </c>
      <c r="L274" s="502">
        <f t="shared" si="110"/>
        <v>572880</v>
      </c>
      <c r="M274" s="502">
        <f t="shared" si="110"/>
        <v>40000</v>
      </c>
      <c r="N274" s="502">
        <f t="shared" si="110"/>
        <v>7680</v>
      </c>
      <c r="O274" s="502">
        <f t="shared" si="110"/>
        <v>80000</v>
      </c>
      <c r="P274" s="502">
        <f t="shared" si="110"/>
        <v>40000</v>
      </c>
      <c r="Q274" s="502">
        <f t="shared" si="110"/>
        <v>122600</v>
      </c>
      <c r="R274" s="512">
        <f t="shared" si="110"/>
        <v>13800</v>
      </c>
      <c r="S274" s="512">
        <f t="shared" si="110"/>
        <v>55200</v>
      </c>
      <c r="T274" s="512">
        <f t="shared" si="110"/>
        <v>213600</v>
      </c>
      <c r="U274" s="512">
        <f t="shared" si="110"/>
        <v>70</v>
      </c>
      <c r="V274" s="513"/>
      <c r="X274" s="472"/>
    </row>
    <row r="275" spans="1:24" s="479" customFormat="1" ht="24" customHeight="1">
      <c r="A275" s="454" t="s">
        <v>1103</v>
      </c>
      <c r="B275" s="498" t="s">
        <v>1104</v>
      </c>
      <c r="C275" s="503" t="s">
        <v>829</v>
      </c>
      <c r="D275" s="498">
        <v>1</v>
      </c>
      <c r="E275" s="498">
        <v>10</v>
      </c>
      <c r="F275" s="457">
        <v>935</v>
      </c>
      <c r="G275" s="463">
        <f t="shared" ref="G275:G278" si="111">H275+L275</f>
        <v>220420</v>
      </c>
      <c r="H275" s="463">
        <f t="shared" ref="H275:H278" si="112">I275+K275</f>
        <v>138600</v>
      </c>
      <c r="I275" s="463">
        <v>108600</v>
      </c>
      <c r="J275" s="463">
        <v>4</v>
      </c>
      <c r="K275" s="463">
        <f t="shared" ref="K275:K282" si="113">IF(F275&gt;=500,IF(AND(F275&gt;=3000),30000,30000),30000)</f>
        <v>30000</v>
      </c>
      <c r="L275" s="463">
        <f t="shared" ref="L275:L278" si="114">SUM(M275:T275)</f>
        <v>81820</v>
      </c>
      <c r="M275" s="463">
        <v>10000</v>
      </c>
      <c r="N275" s="505">
        <v>1920</v>
      </c>
      <c r="O275" s="463">
        <v>20000</v>
      </c>
      <c r="P275" s="463">
        <v>10000</v>
      </c>
      <c r="Q275" s="463">
        <v>8900</v>
      </c>
      <c r="R275" s="506">
        <v>2200</v>
      </c>
      <c r="S275" s="506">
        <f t="shared" ref="S275:S278" si="115">J275*2400</f>
        <v>9600</v>
      </c>
      <c r="T275" s="507">
        <v>19200</v>
      </c>
      <c r="U275" s="508">
        <v>8</v>
      </c>
      <c r="V275" s="449"/>
      <c r="X275" s="472"/>
    </row>
    <row r="276" spans="1:24" s="479" customFormat="1" ht="24" customHeight="1">
      <c r="A276" s="454" t="s">
        <v>1103</v>
      </c>
      <c r="B276" s="454" t="s">
        <v>1105</v>
      </c>
      <c r="C276" s="503" t="s">
        <v>829</v>
      </c>
      <c r="D276" s="498">
        <v>2</v>
      </c>
      <c r="E276" s="498">
        <v>25</v>
      </c>
      <c r="F276" s="457">
        <v>2010</v>
      </c>
      <c r="G276" s="463">
        <f t="shared" si="111"/>
        <v>282220</v>
      </c>
      <c r="H276" s="463">
        <f t="shared" si="112"/>
        <v>162600</v>
      </c>
      <c r="I276" s="463">
        <v>132600</v>
      </c>
      <c r="J276" s="463">
        <v>5</v>
      </c>
      <c r="K276" s="463">
        <f t="shared" si="113"/>
        <v>30000</v>
      </c>
      <c r="L276" s="463">
        <f t="shared" si="114"/>
        <v>119620</v>
      </c>
      <c r="M276" s="463">
        <v>10000</v>
      </c>
      <c r="N276" s="505">
        <v>1920</v>
      </c>
      <c r="O276" s="463">
        <v>20000</v>
      </c>
      <c r="P276" s="463">
        <v>10000</v>
      </c>
      <c r="Q276" s="463">
        <v>23800</v>
      </c>
      <c r="R276" s="506">
        <v>5900</v>
      </c>
      <c r="S276" s="506">
        <f t="shared" si="115"/>
        <v>12000</v>
      </c>
      <c r="T276" s="507">
        <v>36000</v>
      </c>
      <c r="U276" s="508">
        <v>12</v>
      </c>
      <c r="V276" s="449"/>
      <c r="X276" s="472"/>
    </row>
    <row r="277" spans="1:24" s="479" customFormat="1" ht="24" customHeight="1">
      <c r="A277" s="454" t="s">
        <v>1103</v>
      </c>
      <c r="B277" s="498" t="s">
        <v>1106</v>
      </c>
      <c r="C277" s="503" t="s">
        <v>829</v>
      </c>
      <c r="D277" s="498">
        <v>4</v>
      </c>
      <c r="E277" s="498">
        <v>42</v>
      </c>
      <c r="F277" s="457">
        <v>3944</v>
      </c>
      <c r="G277" s="463">
        <f t="shared" si="111"/>
        <v>419220</v>
      </c>
      <c r="H277" s="463">
        <f t="shared" si="112"/>
        <v>220600</v>
      </c>
      <c r="I277" s="463">
        <v>180600</v>
      </c>
      <c r="J277" s="463">
        <v>7</v>
      </c>
      <c r="K277" s="463">
        <f>IF(F277&gt;=500,IF(AND(F277&gt;=3000),40000,40000),40000)</f>
        <v>40000</v>
      </c>
      <c r="L277" s="463">
        <f t="shared" si="114"/>
        <v>198620</v>
      </c>
      <c r="M277" s="463">
        <v>10000</v>
      </c>
      <c r="N277" s="505">
        <v>1920</v>
      </c>
      <c r="O277" s="463">
        <v>20000</v>
      </c>
      <c r="P277" s="463">
        <v>10000</v>
      </c>
      <c r="Q277" s="463">
        <v>45400</v>
      </c>
      <c r="R277" s="506">
        <v>5700</v>
      </c>
      <c r="S277" s="506">
        <f t="shared" si="115"/>
        <v>16800</v>
      </c>
      <c r="T277" s="507">
        <v>88800</v>
      </c>
      <c r="U277" s="508">
        <v>28</v>
      </c>
      <c r="V277" s="449"/>
      <c r="X277" s="472"/>
    </row>
    <row r="278" spans="1:24" s="479" customFormat="1" ht="24" customHeight="1">
      <c r="A278" s="454" t="s">
        <v>1103</v>
      </c>
      <c r="B278" s="498" t="s">
        <v>1107</v>
      </c>
      <c r="C278" s="503" t="s">
        <v>829</v>
      </c>
      <c r="D278" s="498">
        <v>3</v>
      </c>
      <c r="E278" s="498">
        <v>40</v>
      </c>
      <c r="F278" s="457">
        <v>3499</v>
      </c>
      <c r="G278" s="463">
        <f t="shared" si="111"/>
        <v>393420</v>
      </c>
      <c r="H278" s="463">
        <f t="shared" si="112"/>
        <v>220600</v>
      </c>
      <c r="I278" s="463">
        <v>180600</v>
      </c>
      <c r="J278" s="463">
        <v>7</v>
      </c>
      <c r="K278" s="463">
        <f>IF(F278&gt;=500,IF(AND(F278&gt;=3000),40000,40000),40000)</f>
        <v>40000</v>
      </c>
      <c r="L278" s="463">
        <f t="shared" si="114"/>
        <v>172820</v>
      </c>
      <c r="M278" s="463">
        <v>10000</v>
      </c>
      <c r="N278" s="505">
        <v>1920</v>
      </c>
      <c r="O278" s="463">
        <v>20000</v>
      </c>
      <c r="P278" s="463">
        <v>10000</v>
      </c>
      <c r="Q278" s="463">
        <v>44500</v>
      </c>
      <c r="R278" s="506"/>
      <c r="S278" s="506">
        <f t="shared" si="115"/>
        <v>16800</v>
      </c>
      <c r="T278" s="507">
        <v>69600</v>
      </c>
      <c r="U278" s="508">
        <v>22</v>
      </c>
      <c r="V278" s="449"/>
      <c r="X278" s="472"/>
    </row>
    <row r="279" spans="1:24" s="480" customFormat="1" ht="24" customHeight="1">
      <c r="A279" s="443" t="s">
        <v>1108</v>
      </c>
      <c r="B279" s="499"/>
      <c r="C279" s="502"/>
      <c r="D279" s="499">
        <f t="shared" ref="D279:U279" si="116">SUM(D280:D287)</f>
        <v>14</v>
      </c>
      <c r="E279" s="499">
        <f t="shared" si="116"/>
        <v>136</v>
      </c>
      <c r="F279" s="499">
        <f t="shared" si="116"/>
        <v>15938</v>
      </c>
      <c r="G279" s="499">
        <f t="shared" si="116"/>
        <v>2291150</v>
      </c>
      <c r="H279" s="499">
        <f t="shared" si="116"/>
        <v>1406800</v>
      </c>
      <c r="I279" s="499">
        <f t="shared" si="116"/>
        <v>1156800</v>
      </c>
      <c r="J279" s="499">
        <f t="shared" si="116"/>
        <v>44</v>
      </c>
      <c r="K279" s="499">
        <f t="shared" si="116"/>
        <v>250000</v>
      </c>
      <c r="L279" s="499">
        <f t="shared" si="116"/>
        <v>884350</v>
      </c>
      <c r="M279" s="499">
        <f t="shared" si="116"/>
        <v>80000</v>
      </c>
      <c r="N279" s="499">
        <f t="shared" si="116"/>
        <v>15360</v>
      </c>
      <c r="O279" s="499">
        <f t="shared" si="116"/>
        <v>160000</v>
      </c>
      <c r="P279" s="499">
        <f t="shared" si="116"/>
        <v>80000</v>
      </c>
      <c r="Q279" s="499">
        <f t="shared" si="116"/>
        <v>138000</v>
      </c>
      <c r="R279" s="500">
        <f t="shared" si="116"/>
        <v>11150</v>
      </c>
      <c r="S279" s="500">
        <f t="shared" si="116"/>
        <v>105600</v>
      </c>
      <c r="T279" s="500">
        <f t="shared" si="116"/>
        <v>294240</v>
      </c>
      <c r="U279" s="500">
        <f t="shared" si="116"/>
        <v>92</v>
      </c>
      <c r="V279" s="461"/>
      <c r="X279" s="472"/>
    </row>
    <row r="280" spans="1:24" s="479" customFormat="1" ht="24" customHeight="1">
      <c r="A280" s="454" t="s">
        <v>1109</v>
      </c>
      <c r="B280" s="454" t="s">
        <v>1110</v>
      </c>
      <c r="C280" s="503" t="s">
        <v>829</v>
      </c>
      <c r="D280" s="498">
        <v>2</v>
      </c>
      <c r="E280" s="498">
        <v>18</v>
      </c>
      <c r="F280" s="457">
        <v>1516</v>
      </c>
      <c r="G280" s="463">
        <f t="shared" ref="G280:G287" si="117">H280+L280</f>
        <v>270280</v>
      </c>
      <c r="H280" s="463">
        <f t="shared" ref="H280:H287" si="118">I280+K280</f>
        <v>162600</v>
      </c>
      <c r="I280" s="463">
        <v>132600</v>
      </c>
      <c r="J280" s="463">
        <v>5</v>
      </c>
      <c r="K280" s="463">
        <f t="shared" si="113"/>
        <v>30000</v>
      </c>
      <c r="L280" s="463">
        <f t="shared" ref="L280:L287" si="119">SUM(M280:T280)</f>
        <v>107680</v>
      </c>
      <c r="M280" s="463">
        <v>10000</v>
      </c>
      <c r="N280" s="505">
        <v>1920</v>
      </c>
      <c r="O280" s="463">
        <v>20000</v>
      </c>
      <c r="P280" s="463">
        <v>10000</v>
      </c>
      <c r="Q280" s="463">
        <v>10800</v>
      </c>
      <c r="R280" s="506"/>
      <c r="S280" s="506">
        <f t="shared" ref="S280:S287" si="120">J280*2400</f>
        <v>12000</v>
      </c>
      <c r="T280" s="507">
        <v>42960</v>
      </c>
      <c r="U280" s="508">
        <v>12</v>
      </c>
      <c r="V280" s="449"/>
      <c r="X280" s="472"/>
    </row>
    <row r="281" spans="1:24" s="479" customFormat="1" ht="24" customHeight="1">
      <c r="A281" s="454" t="s">
        <v>1109</v>
      </c>
      <c r="B281" s="498" t="s">
        <v>1111</v>
      </c>
      <c r="C281" s="503" t="s">
        <v>827</v>
      </c>
      <c r="D281" s="498">
        <v>1</v>
      </c>
      <c r="E281" s="498">
        <v>9</v>
      </c>
      <c r="F281" s="457">
        <v>1105</v>
      </c>
      <c r="G281" s="463">
        <f t="shared" si="117"/>
        <v>275320</v>
      </c>
      <c r="H281" s="463">
        <f t="shared" si="118"/>
        <v>162600</v>
      </c>
      <c r="I281" s="463">
        <v>132600</v>
      </c>
      <c r="J281" s="463">
        <v>5</v>
      </c>
      <c r="K281" s="463">
        <f t="shared" si="113"/>
        <v>30000</v>
      </c>
      <c r="L281" s="463">
        <f t="shared" si="119"/>
        <v>112720</v>
      </c>
      <c r="M281" s="463">
        <v>10000</v>
      </c>
      <c r="N281" s="505">
        <v>1920</v>
      </c>
      <c r="O281" s="463">
        <v>20000</v>
      </c>
      <c r="P281" s="463">
        <v>10000</v>
      </c>
      <c r="Q281" s="463">
        <v>30000</v>
      </c>
      <c r="R281" s="506"/>
      <c r="S281" s="506">
        <f t="shared" si="120"/>
        <v>12000</v>
      </c>
      <c r="T281" s="507">
        <v>28800</v>
      </c>
      <c r="U281" s="508">
        <v>8</v>
      </c>
      <c r="V281" s="449"/>
      <c r="X281" s="472"/>
    </row>
    <row r="282" spans="1:24" s="479" customFormat="1" ht="24" customHeight="1">
      <c r="A282" s="454" t="s">
        <v>1109</v>
      </c>
      <c r="B282" s="498" t="s">
        <v>1112</v>
      </c>
      <c r="C282" s="503" t="s">
        <v>827</v>
      </c>
      <c r="D282" s="498">
        <v>1</v>
      </c>
      <c r="E282" s="498">
        <v>15</v>
      </c>
      <c r="F282" s="457">
        <v>2618</v>
      </c>
      <c r="G282" s="463">
        <f t="shared" si="117"/>
        <v>271920</v>
      </c>
      <c r="H282" s="463">
        <f t="shared" si="118"/>
        <v>186600</v>
      </c>
      <c r="I282" s="463">
        <v>156600</v>
      </c>
      <c r="J282" s="463">
        <v>6</v>
      </c>
      <c r="K282" s="463">
        <f t="shared" si="113"/>
        <v>30000</v>
      </c>
      <c r="L282" s="463">
        <f t="shared" si="119"/>
        <v>85320</v>
      </c>
      <c r="M282" s="463">
        <v>10000</v>
      </c>
      <c r="N282" s="505">
        <v>1920</v>
      </c>
      <c r="O282" s="463">
        <v>20000</v>
      </c>
      <c r="P282" s="463">
        <v>10000</v>
      </c>
      <c r="Q282" s="463">
        <v>5000</v>
      </c>
      <c r="R282" s="506"/>
      <c r="S282" s="506">
        <f t="shared" si="120"/>
        <v>14400</v>
      </c>
      <c r="T282" s="507">
        <v>24000</v>
      </c>
      <c r="U282" s="508">
        <v>8</v>
      </c>
      <c r="V282" s="449"/>
      <c r="X282" s="472"/>
    </row>
    <row r="283" spans="1:24" s="479" customFormat="1" ht="24" customHeight="1">
      <c r="A283" s="454" t="s">
        <v>1109</v>
      </c>
      <c r="B283" s="454" t="s">
        <v>1113</v>
      </c>
      <c r="C283" s="503" t="s">
        <v>829</v>
      </c>
      <c r="D283" s="498">
        <v>4</v>
      </c>
      <c r="E283" s="498">
        <v>33</v>
      </c>
      <c r="F283" s="457">
        <v>3617</v>
      </c>
      <c r="G283" s="463">
        <f t="shared" si="117"/>
        <v>392780</v>
      </c>
      <c r="H283" s="463">
        <f t="shared" si="118"/>
        <v>220600</v>
      </c>
      <c r="I283" s="463">
        <v>180600</v>
      </c>
      <c r="J283" s="463">
        <v>7</v>
      </c>
      <c r="K283" s="463">
        <f>IF(F283&gt;=500,IF(AND(F283&gt;=3000),40000,40000),40000)</f>
        <v>40000</v>
      </c>
      <c r="L283" s="463">
        <f t="shared" si="119"/>
        <v>172180</v>
      </c>
      <c r="M283" s="463">
        <v>10000</v>
      </c>
      <c r="N283" s="505">
        <v>1920</v>
      </c>
      <c r="O283" s="463">
        <v>20000</v>
      </c>
      <c r="P283" s="463">
        <v>10000</v>
      </c>
      <c r="Q283" s="463">
        <v>36500</v>
      </c>
      <c r="R283" s="506">
        <v>10000</v>
      </c>
      <c r="S283" s="506">
        <f t="shared" si="120"/>
        <v>16800</v>
      </c>
      <c r="T283" s="507">
        <v>66960</v>
      </c>
      <c r="U283" s="508">
        <v>20</v>
      </c>
      <c r="V283" s="449"/>
      <c r="X283" s="472"/>
    </row>
    <row r="284" spans="1:24" s="479" customFormat="1" ht="24" customHeight="1">
      <c r="A284" s="454" t="s">
        <v>1109</v>
      </c>
      <c r="B284" s="498" t="s">
        <v>1114</v>
      </c>
      <c r="C284" s="503" t="s">
        <v>827</v>
      </c>
      <c r="D284" s="498">
        <v>1</v>
      </c>
      <c r="E284" s="498">
        <v>10</v>
      </c>
      <c r="F284" s="457">
        <v>1479</v>
      </c>
      <c r="G284" s="463">
        <f t="shared" si="117"/>
        <v>236320</v>
      </c>
      <c r="H284" s="463">
        <f t="shared" si="118"/>
        <v>162600</v>
      </c>
      <c r="I284" s="463">
        <v>132600</v>
      </c>
      <c r="J284" s="463">
        <v>5</v>
      </c>
      <c r="K284" s="463">
        <f t="shared" ref="K284:K287" si="121">IF(F284&gt;=500,IF(AND(F284&gt;=3000),30000,30000),30000)</f>
        <v>30000</v>
      </c>
      <c r="L284" s="463">
        <f t="shared" si="119"/>
        <v>73720</v>
      </c>
      <c r="M284" s="463">
        <v>10000</v>
      </c>
      <c r="N284" s="505">
        <v>1920</v>
      </c>
      <c r="O284" s="463">
        <v>20000</v>
      </c>
      <c r="P284" s="463">
        <v>10000</v>
      </c>
      <c r="Q284" s="463">
        <v>3000</v>
      </c>
      <c r="R284" s="506"/>
      <c r="S284" s="506">
        <f t="shared" si="120"/>
        <v>12000</v>
      </c>
      <c r="T284" s="507">
        <v>16800</v>
      </c>
      <c r="U284" s="508">
        <v>5</v>
      </c>
      <c r="V284" s="449"/>
      <c r="X284" s="472"/>
    </row>
    <row r="285" spans="1:24" s="479" customFormat="1" ht="24" customHeight="1">
      <c r="A285" s="454" t="s">
        <v>1109</v>
      </c>
      <c r="B285" s="454" t="s">
        <v>1115</v>
      </c>
      <c r="C285" s="503" t="s">
        <v>827</v>
      </c>
      <c r="D285" s="498">
        <v>2</v>
      </c>
      <c r="E285" s="498">
        <v>21</v>
      </c>
      <c r="F285" s="457">
        <v>1704</v>
      </c>
      <c r="G285" s="463">
        <f t="shared" si="117"/>
        <v>284280</v>
      </c>
      <c r="H285" s="463">
        <f t="shared" si="118"/>
        <v>162600</v>
      </c>
      <c r="I285" s="463">
        <v>132600</v>
      </c>
      <c r="J285" s="463">
        <v>5</v>
      </c>
      <c r="K285" s="463">
        <f t="shared" si="121"/>
        <v>30000</v>
      </c>
      <c r="L285" s="463">
        <f t="shared" si="119"/>
        <v>121680</v>
      </c>
      <c r="M285" s="463">
        <v>10000</v>
      </c>
      <c r="N285" s="505">
        <v>1920</v>
      </c>
      <c r="O285" s="463">
        <v>20000</v>
      </c>
      <c r="P285" s="463">
        <v>10000</v>
      </c>
      <c r="Q285" s="463">
        <v>20000</v>
      </c>
      <c r="R285" s="506"/>
      <c r="S285" s="506">
        <f t="shared" si="120"/>
        <v>12000</v>
      </c>
      <c r="T285" s="507">
        <v>47760</v>
      </c>
      <c r="U285" s="508">
        <v>16</v>
      </c>
      <c r="V285" s="449"/>
      <c r="X285" s="472"/>
    </row>
    <row r="286" spans="1:24" s="479" customFormat="1" ht="24" customHeight="1">
      <c r="A286" s="454" t="s">
        <v>1109</v>
      </c>
      <c r="B286" s="498" t="s">
        <v>1116</v>
      </c>
      <c r="C286" s="503" t="s">
        <v>829</v>
      </c>
      <c r="D286" s="498">
        <v>2</v>
      </c>
      <c r="E286" s="498">
        <v>19</v>
      </c>
      <c r="F286" s="457">
        <v>2094</v>
      </c>
      <c r="G286" s="463">
        <f t="shared" si="117"/>
        <v>317650</v>
      </c>
      <c r="H286" s="463">
        <f t="shared" si="118"/>
        <v>186600</v>
      </c>
      <c r="I286" s="463">
        <v>156600</v>
      </c>
      <c r="J286" s="463">
        <v>6</v>
      </c>
      <c r="K286" s="463">
        <f t="shared" si="121"/>
        <v>30000</v>
      </c>
      <c r="L286" s="463">
        <f t="shared" si="119"/>
        <v>131050</v>
      </c>
      <c r="M286" s="463">
        <v>10000</v>
      </c>
      <c r="N286" s="505">
        <v>1920</v>
      </c>
      <c r="O286" s="463">
        <v>20000</v>
      </c>
      <c r="P286" s="463">
        <v>10000</v>
      </c>
      <c r="Q286" s="463">
        <v>25700</v>
      </c>
      <c r="R286" s="506">
        <v>1150</v>
      </c>
      <c r="S286" s="506">
        <f t="shared" si="120"/>
        <v>14400</v>
      </c>
      <c r="T286" s="507">
        <v>47880</v>
      </c>
      <c r="U286" s="508">
        <v>16</v>
      </c>
      <c r="V286" s="449"/>
      <c r="X286" s="472"/>
    </row>
    <row r="287" spans="1:24" s="473" customFormat="1" ht="24" customHeight="1">
      <c r="A287" s="454" t="s">
        <v>1109</v>
      </c>
      <c r="B287" s="503" t="s">
        <v>1117</v>
      </c>
      <c r="C287" s="503" t="s">
        <v>829</v>
      </c>
      <c r="D287" s="503">
        <v>1</v>
      </c>
      <c r="E287" s="503">
        <v>11</v>
      </c>
      <c r="F287" s="504">
        <v>1805</v>
      </c>
      <c r="G287" s="463">
        <f t="shared" si="117"/>
        <v>242600</v>
      </c>
      <c r="H287" s="463">
        <f t="shared" si="118"/>
        <v>162600</v>
      </c>
      <c r="I287" s="463">
        <v>132600</v>
      </c>
      <c r="J287" s="463">
        <v>5</v>
      </c>
      <c r="K287" s="463">
        <f t="shared" si="121"/>
        <v>30000</v>
      </c>
      <c r="L287" s="463">
        <f t="shared" si="119"/>
        <v>80000</v>
      </c>
      <c r="M287" s="463">
        <v>10000</v>
      </c>
      <c r="N287" s="505">
        <v>1920</v>
      </c>
      <c r="O287" s="463">
        <v>20000</v>
      </c>
      <c r="P287" s="463">
        <v>10000</v>
      </c>
      <c r="Q287" s="463">
        <v>7000</v>
      </c>
      <c r="R287" s="506"/>
      <c r="S287" s="506">
        <f t="shared" si="120"/>
        <v>12000</v>
      </c>
      <c r="T287" s="507">
        <v>19080</v>
      </c>
      <c r="U287" s="508">
        <v>7</v>
      </c>
      <c r="V287" s="509"/>
      <c r="X287" s="472"/>
    </row>
    <row r="288" spans="1:24" s="474" customFormat="1" ht="24" customHeight="1">
      <c r="A288" s="443" t="s">
        <v>1118</v>
      </c>
      <c r="B288" s="502"/>
      <c r="C288" s="502"/>
      <c r="D288" s="502">
        <f t="shared" ref="D288:U288" si="122">SUM(D289:D297)</f>
        <v>16</v>
      </c>
      <c r="E288" s="502">
        <f t="shared" si="122"/>
        <v>159</v>
      </c>
      <c r="F288" s="502">
        <f t="shared" si="122"/>
        <v>18515</v>
      </c>
      <c r="G288" s="502">
        <f t="shared" si="122"/>
        <v>2589410</v>
      </c>
      <c r="H288" s="502">
        <f t="shared" si="122"/>
        <v>1545400</v>
      </c>
      <c r="I288" s="502">
        <f t="shared" si="122"/>
        <v>1265400</v>
      </c>
      <c r="J288" s="502">
        <f t="shared" si="122"/>
        <v>48</v>
      </c>
      <c r="K288" s="502">
        <f t="shared" si="122"/>
        <v>280000</v>
      </c>
      <c r="L288" s="502">
        <f t="shared" si="122"/>
        <v>1044010</v>
      </c>
      <c r="M288" s="502">
        <f t="shared" si="122"/>
        <v>90000</v>
      </c>
      <c r="N288" s="502">
        <f t="shared" si="122"/>
        <v>17280</v>
      </c>
      <c r="O288" s="502">
        <f t="shared" si="122"/>
        <v>180000</v>
      </c>
      <c r="P288" s="502">
        <f t="shared" si="122"/>
        <v>90000</v>
      </c>
      <c r="Q288" s="502">
        <f t="shared" si="122"/>
        <v>129400</v>
      </c>
      <c r="R288" s="512">
        <f t="shared" si="122"/>
        <v>15650</v>
      </c>
      <c r="S288" s="512">
        <f t="shared" si="122"/>
        <v>115200</v>
      </c>
      <c r="T288" s="512">
        <f t="shared" si="122"/>
        <v>406480</v>
      </c>
      <c r="U288" s="512">
        <f t="shared" si="122"/>
        <v>128</v>
      </c>
      <c r="V288" s="513"/>
      <c r="X288" s="472"/>
    </row>
    <row r="289" spans="1:24" s="479" customFormat="1" ht="24" customHeight="1">
      <c r="A289" s="454" t="s">
        <v>1119</v>
      </c>
      <c r="B289" s="498" t="s">
        <v>1120</v>
      </c>
      <c r="C289" s="503" t="s">
        <v>827</v>
      </c>
      <c r="D289" s="498">
        <v>1</v>
      </c>
      <c r="E289" s="498">
        <v>20</v>
      </c>
      <c r="F289" s="457">
        <v>1708</v>
      </c>
      <c r="G289" s="463">
        <f t="shared" ref="G289:G297" si="123">H289+L289</f>
        <v>255420</v>
      </c>
      <c r="H289" s="463">
        <f t="shared" ref="H289:H297" si="124">I289+K289</f>
        <v>162600</v>
      </c>
      <c r="I289" s="463">
        <v>132600</v>
      </c>
      <c r="J289" s="463">
        <v>5</v>
      </c>
      <c r="K289" s="463">
        <f t="shared" ref="K289:K292" si="125">IF(F289&gt;=500,IF(AND(F289&gt;=3000),30000,30000),30000)</f>
        <v>30000</v>
      </c>
      <c r="L289" s="463">
        <f t="shared" ref="L289:L297" si="126">SUM(M289:T289)</f>
        <v>92820</v>
      </c>
      <c r="M289" s="463">
        <v>10000</v>
      </c>
      <c r="N289" s="505">
        <v>1920</v>
      </c>
      <c r="O289" s="463">
        <v>20000</v>
      </c>
      <c r="P289" s="463">
        <v>10000</v>
      </c>
      <c r="Q289" s="463">
        <v>12500</v>
      </c>
      <c r="R289" s="506"/>
      <c r="S289" s="506">
        <f t="shared" ref="S289:S297" si="127">J289*2400</f>
        <v>12000</v>
      </c>
      <c r="T289" s="507">
        <v>26400</v>
      </c>
      <c r="U289" s="508">
        <v>9</v>
      </c>
      <c r="V289" s="449"/>
      <c r="X289" s="472"/>
    </row>
    <row r="290" spans="1:24" s="479" customFormat="1" ht="24" customHeight="1">
      <c r="A290" s="454" t="s">
        <v>1119</v>
      </c>
      <c r="B290" s="498" t="s">
        <v>1121</v>
      </c>
      <c r="C290" s="503" t="s">
        <v>827</v>
      </c>
      <c r="D290" s="498">
        <v>1</v>
      </c>
      <c r="E290" s="498">
        <v>12</v>
      </c>
      <c r="F290" s="457">
        <v>1311</v>
      </c>
      <c r="G290" s="463">
        <f t="shared" si="123"/>
        <v>249200</v>
      </c>
      <c r="H290" s="463">
        <f t="shared" si="124"/>
        <v>162600</v>
      </c>
      <c r="I290" s="463">
        <v>132600</v>
      </c>
      <c r="J290" s="463">
        <v>5</v>
      </c>
      <c r="K290" s="463">
        <f t="shared" si="125"/>
        <v>30000</v>
      </c>
      <c r="L290" s="463">
        <f t="shared" si="126"/>
        <v>86600</v>
      </c>
      <c r="M290" s="463">
        <v>10000</v>
      </c>
      <c r="N290" s="505">
        <v>1920</v>
      </c>
      <c r="O290" s="463">
        <v>20000</v>
      </c>
      <c r="P290" s="463">
        <v>10000</v>
      </c>
      <c r="Q290" s="463">
        <v>4800</v>
      </c>
      <c r="R290" s="506"/>
      <c r="S290" s="506">
        <f t="shared" si="127"/>
        <v>12000</v>
      </c>
      <c r="T290" s="507">
        <v>27880</v>
      </c>
      <c r="U290" s="508">
        <v>8</v>
      </c>
      <c r="V290" s="229" t="s">
        <v>1122</v>
      </c>
      <c r="W290" s="473"/>
      <c r="X290" s="472"/>
    </row>
    <row r="291" spans="1:24" s="479" customFormat="1" ht="24" customHeight="1">
      <c r="A291" s="454" t="s">
        <v>1119</v>
      </c>
      <c r="B291" s="498" t="s">
        <v>1123</v>
      </c>
      <c r="C291" s="503" t="s">
        <v>829</v>
      </c>
      <c r="D291" s="498">
        <v>2</v>
      </c>
      <c r="E291" s="498">
        <v>19</v>
      </c>
      <c r="F291" s="457">
        <v>2575</v>
      </c>
      <c r="G291" s="463">
        <f t="shared" si="123"/>
        <v>290650</v>
      </c>
      <c r="H291" s="463">
        <f t="shared" si="124"/>
        <v>162600</v>
      </c>
      <c r="I291" s="463">
        <v>132600</v>
      </c>
      <c r="J291" s="463">
        <v>5</v>
      </c>
      <c r="K291" s="463">
        <f t="shared" si="125"/>
        <v>30000</v>
      </c>
      <c r="L291" s="463">
        <f t="shared" si="126"/>
        <v>128050</v>
      </c>
      <c r="M291" s="463">
        <v>10000</v>
      </c>
      <c r="N291" s="505">
        <v>1920</v>
      </c>
      <c r="O291" s="463">
        <v>20000</v>
      </c>
      <c r="P291" s="463">
        <v>10000</v>
      </c>
      <c r="Q291" s="463">
        <v>14400</v>
      </c>
      <c r="R291" s="506">
        <v>2250</v>
      </c>
      <c r="S291" s="506">
        <f t="shared" si="127"/>
        <v>12000</v>
      </c>
      <c r="T291" s="507">
        <v>57480</v>
      </c>
      <c r="U291" s="508">
        <v>19</v>
      </c>
      <c r="V291" s="449"/>
      <c r="X291" s="472"/>
    </row>
    <row r="292" spans="1:24" s="479" customFormat="1" ht="24" customHeight="1">
      <c r="A292" s="454" t="s">
        <v>1119</v>
      </c>
      <c r="B292" s="454" t="s">
        <v>1124</v>
      </c>
      <c r="C292" s="503" t="s">
        <v>829</v>
      </c>
      <c r="D292" s="498">
        <v>3</v>
      </c>
      <c r="E292" s="498">
        <v>17</v>
      </c>
      <c r="F292" s="457">
        <v>1998</v>
      </c>
      <c r="G292" s="463">
        <f t="shared" si="123"/>
        <v>333620</v>
      </c>
      <c r="H292" s="463">
        <f t="shared" si="124"/>
        <v>186600</v>
      </c>
      <c r="I292" s="463">
        <v>156600</v>
      </c>
      <c r="J292" s="463">
        <v>6</v>
      </c>
      <c r="K292" s="463">
        <f t="shared" si="125"/>
        <v>30000</v>
      </c>
      <c r="L292" s="463">
        <f t="shared" si="126"/>
        <v>147020</v>
      </c>
      <c r="M292" s="463">
        <v>10000</v>
      </c>
      <c r="N292" s="505">
        <v>1920</v>
      </c>
      <c r="O292" s="463">
        <v>20000</v>
      </c>
      <c r="P292" s="463">
        <v>10000</v>
      </c>
      <c r="Q292" s="463">
        <v>24600</v>
      </c>
      <c r="R292" s="506">
        <v>3700</v>
      </c>
      <c r="S292" s="506">
        <f t="shared" si="127"/>
        <v>14400</v>
      </c>
      <c r="T292" s="507">
        <v>62400</v>
      </c>
      <c r="U292" s="508">
        <v>20</v>
      </c>
      <c r="V292" s="449"/>
      <c r="X292" s="472"/>
    </row>
    <row r="293" spans="1:24" s="479" customFormat="1" ht="24" customHeight="1">
      <c r="A293" s="454" t="s">
        <v>1119</v>
      </c>
      <c r="B293" s="498" t="s">
        <v>1125</v>
      </c>
      <c r="C293" s="503" t="s">
        <v>827</v>
      </c>
      <c r="D293" s="498">
        <v>3</v>
      </c>
      <c r="E293" s="498">
        <v>35</v>
      </c>
      <c r="F293" s="457">
        <v>5258</v>
      </c>
      <c r="G293" s="463">
        <f t="shared" si="123"/>
        <v>403920</v>
      </c>
      <c r="H293" s="463">
        <f t="shared" si="124"/>
        <v>220600</v>
      </c>
      <c r="I293" s="463">
        <v>180600</v>
      </c>
      <c r="J293" s="463">
        <v>7</v>
      </c>
      <c r="K293" s="463">
        <f>IF(F293&gt;=500,IF(AND(F293&gt;=3000),40000,40000),40000)</f>
        <v>40000</v>
      </c>
      <c r="L293" s="463">
        <f t="shared" si="126"/>
        <v>183320</v>
      </c>
      <c r="M293" s="463">
        <v>10000</v>
      </c>
      <c r="N293" s="505">
        <v>1920</v>
      </c>
      <c r="O293" s="463">
        <v>20000</v>
      </c>
      <c r="P293" s="463">
        <v>10000</v>
      </c>
      <c r="Q293" s="463">
        <v>39700</v>
      </c>
      <c r="R293" s="506">
        <v>900</v>
      </c>
      <c r="S293" s="506">
        <f t="shared" si="127"/>
        <v>16800</v>
      </c>
      <c r="T293" s="507">
        <v>84000</v>
      </c>
      <c r="U293" s="508">
        <v>26</v>
      </c>
      <c r="V293" s="449"/>
      <c r="X293" s="472"/>
    </row>
    <row r="294" spans="1:24" s="479" customFormat="1" ht="24" customHeight="1">
      <c r="A294" s="454" t="s">
        <v>1119</v>
      </c>
      <c r="B294" s="498" t="s">
        <v>1126</v>
      </c>
      <c r="C294" s="503" t="s">
        <v>827</v>
      </c>
      <c r="D294" s="498">
        <v>1</v>
      </c>
      <c r="E294" s="498">
        <v>13</v>
      </c>
      <c r="F294" s="457">
        <v>1490</v>
      </c>
      <c r="G294" s="463">
        <f t="shared" si="123"/>
        <v>242920</v>
      </c>
      <c r="H294" s="463">
        <f t="shared" si="124"/>
        <v>162600</v>
      </c>
      <c r="I294" s="463">
        <v>132600</v>
      </c>
      <c r="J294" s="463">
        <v>5</v>
      </c>
      <c r="K294" s="463">
        <f t="shared" ref="K294:K297" si="128">IF(F294&gt;=500,IF(AND(F294&gt;=3000),30000,30000),30000)</f>
        <v>30000</v>
      </c>
      <c r="L294" s="463">
        <f t="shared" si="126"/>
        <v>80320</v>
      </c>
      <c r="M294" s="463">
        <v>10000</v>
      </c>
      <c r="N294" s="505">
        <v>1920</v>
      </c>
      <c r="O294" s="463">
        <v>20000</v>
      </c>
      <c r="P294" s="463">
        <v>10000</v>
      </c>
      <c r="Q294" s="463">
        <v>4000</v>
      </c>
      <c r="R294" s="506"/>
      <c r="S294" s="506">
        <f t="shared" si="127"/>
        <v>12000</v>
      </c>
      <c r="T294" s="507">
        <v>22400</v>
      </c>
      <c r="U294" s="508">
        <v>8</v>
      </c>
      <c r="V294" s="449"/>
      <c r="X294" s="472"/>
    </row>
    <row r="295" spans="1:24" s="479" customFormat="1" ht="24" customHeight="1">
      <c r="A295" s="454" t="s">
        <v>1119</v>
      </c>
      <c r="B295" s="498" t="s">
        <v>1127</v>
      </c>
      <c r="C295" s="503" t="s">
        <v>827</v>
      </c>
      <c r="D295" s="498">
        <v>2</v>
      </c>
      <c r="E295" s="498">
        <v>18</v>
      </c>
      <c r="F295" s="457">
        <v>1550</v>
      </c>
      <c r="G295" s="463">
        <f t="shared" si="123"/>
        <v>268100</v>
      </c>
      <c r="H295" s="463">
        <f t="shared" si="124"/>
        <v>162600</v>
      </c>
      <c r="I295" s="463">
        <v>132600</v>
      </c>
      <c r="J295" s="463">
        <v>5</v>
      </c>
      <c r="K295" s="463">
        <f t="shared" si="128"/>
        <v>30000</v>
      </c>
      <c r="L295" s="463">
        <f t="shared" si="126"/>
        <v>105500</v>
      </c>
      <c r="M295" s="463">
        <v>10000</v>
      </c>
      <c r="N295" s="505">
        <v>1920</v>
      </c>
      <c r="O295" s="463">
        <v>20000</v>
      </c>
      <c r="P295" s="463">
        <v>10000</v>
      </c>
      <c r="Q295" s="463">
        <v>13300</v>
      </c>
      <c r="R295" s="506"/>
      <c r="S295" s="506">
        <f t="shared" si="127"/>
        <v>12000</v>
      </c>
      <c r="T295" s="507">
        <v>38280</v>
      </c>
      <c r="U295" s="508">
        <v>11</v>
      </c>
      <c r="V295" s="449"/>
      <c r="X295" s="472"/>
    </row>
    <row r="296" spans="1:24" s="479" customFormat="1" ht="24" customHeight="1">
      <c r="A296" s="454" t="s">
        <v>1119</v>
      </c>
      <c r="B296" s="498" t="s">
        <v>1128</v>
      </c>
      <c r="C296" s="503" t="s">
        <v>829</v>
      </c>
      <c r="D296" s="498">
        <v>1</v>
      </c>
      <c r="E296" s="498">
        <v>10</v>
      </c>
      <c r="F296" s="457">
        <v>1162</v>
      </c>
      <c r="G296" s="463">
        <f t="shared" si="123"/>
        <v>269800</v>
      </c>
      <c r="H296" s="463">
        <f t="shared" si="124"/>
        <v>162600</v>
      </c>
      <c r="I296" s="463">
        <v>132600</v>
      </c>
      <c r="J296" s="463">
        <v>5</v>
      </c>
      <c r="K296" s="463">
        <f t="shared" si="128"/>
        <v>30000</v>
      </c>
      <c r="L296" s="463">
        <f t="shared" si="126"/>
        <v>107200</v>
      </c>
      <c r="M296" s="463">
        <v>10000</v>
      </c>
      <c r="N296" s="505">
        <v>1920</v>
      </c>
      <c r="O296" s="463">
        <v>20000</v>
      </c>
      <c r="P296" s="463">
        <v>10000</v>
      </c>
      <c r="Q296" s="463">
        <v>5000</v>
      </c>
      <c r="R296" s="506"/>
      <c r="S296" s="506">
        <f t="shared" si="127"/>
        <v>12000</v>
      </c>
      <c r="T296" s="507">
        <v>48280</v>
      </c>
      <c r="U296" s="508">
        <v>16</v>
      </c>
      <c r="V296" s="449"/>
      <c r="X296" s="472"/>
    </row>
    <row r="297" spans="1:24" s="479" customFormat="1" ht="24" customHeight="1">
      <c r="A297" s="454" t="s">
        <v>1119</v>
      </c>
      <c r="B297" s="498" t="s">
        <v>1129</v>
      </c>
      <c r="C297" s="503" t="s">
        <v>829</v>
      </c>
      <c r="D297" s="498">
        <v>2</v>
      </c>
      <c r="E297" s="498">
        <v>15</v>
      </c>
      <c r="F297" s="457">
        <v>1463</v>
      </c>
      <c r="G297" s="463">
        <f t="shared" si="123"/>
        <v>275780</v>
      </c>
      <c r="H297" s="463">
        <f t="shared" si="124"/>
        <v>162600</v>
      </c>
      <c r="I297" s="463">
        <v>132600</v>
      </c>
      <c r="J297" s="463">
        <v>5</v>
      </c>
      <c r="K297" s="463">
        <f t="shared" si="128"/>
        <v>30000</v>
      </c>
      <c r="L297" s="463">
        <f t="shared" si="126"/>
        <v>113180</v>
      </c>
      <c r="M297" s="463">
        <v>10000</v>
      </c>
      <c r="N297" s="505">
        <v>1920</v>
      </c>
      <c r="O297" s="463">
        <v>20000</v>
      </c>
      <c r="P297" s="463">
        <v>10000</v>
      </c>
      <c r="Q297" s="463">
        <v>11100</v>
      </c>
      <c r="R297" s="506">
        <v>8800</v>
      </c>
      <c r="S297" s="506">
        <f t="shared" si="127"/>
        <v>12000</v>
      </c>
      <c r="T297" s="507">
        <v>39360</v>
      </c>
      <c r="U297" s="508">
        <v>11</v>
      </c>
      <c r="V297" s="449"/>
      <c r="X297" s="472"/>
    </row>
    <row r="298" spans="1:24" s="480" customFormat="1" ht="24" customHeight="1">
      <c r="A298" s="443" t="s">
        <v>1130</v>
      </c>
      <c r="B298" s="499"/>
      <c r="C298" s="502"/>
      <c r="D298" s="499">
        <f t="shared" ref="D298:U298" si="129">SUM(D299:D307)</f>
        <v>16</v>
      </c>
      <c r="E298" s="499">
        <f t="shared" si="129"/>
        <v>143</v>
      </c>
      <c r="F298" s="499">
        <f t="shared" si="129"/>
        <v>15570</v>
      </c>
      <c r="G298" s="499">
        <f t="shared" si="129"/>
        <v>2553360</v>
      </c>
      <c r="H298" s="499">
        <f t="shared" si="129"/>
        <v>1545400</v>
      </c>
      <c r="I298" s="499">
        <f t="shared" si="129"/>
        <v>1265400</v>
      </c>
      <c r="J298" s="499">
        <f t="shared" si="129"/>
        <v>48</v>
      </c>
      <c r="K298" s="499">
        <f t="shared" si="129"/>
        <v>280000</v>
      </c>
      <c r="L298" s="499">
        <f t="shared" si="129"/>
        <v>1007960</v>
      </c>
      <c r="M298" s="499">
        <f t="shared" si="129"/>
        <v>90000</v>
      </c>
      <c r="N298" s="499">
        <f t="shared" si="129"/>
        <v>17280</v>
      </c>
      <c r="O298" s="499">
        <f t="shared" si="129"/>
        <v>180000</v>
      </c>
      <c r="P298" s="499">
        <f t="shared" si="129"/>
        <v>90000</v>
      </c>
      <c r="Q298" s="499">
        <f t="shared" si="129"/>
        <v>111900</v>
      </c>
      <c r="R298" s="500">
        <f t="shared" si="129"/>
        <v>22300</v>
      </c>
      <c r="S298" s="500">
        <f t="shared" si="129"/>
        <v>115200</v>
      </c>
      <c r="T298" s="500">
        <f t="shared" si="129"/>
        <v>381280</v>
      </c>
      <c r="U298" s="500">
        <f t="shared" si="129"/>
        <v>118</v>
      </c>
      <c r="V298" s="461"/>
      <c r="X298" s="472"/>
    </row>
    <row r="299" spans="1:24" s="479" customFormat="1" ht="24" customHeight="1">
      <c r="A299" s="454" t="s">
        <v>1131</v>
      </c>
      <c r="B299" s="498" t="s">
        <v>1132</v>
      </c>
      <c r="C299" s="503" t="s">
        <v>829</v>
      </c>
      <c r="D299" s="498">
        <v>3</v>
      </c>
      <c r="E299" s="498">
        <v>24</v>
      </c>
      <c r="F299" s="457">
        <v>1941</v>
      </c>
      <c r="G299" s="463">
        <f t="shared" ref="G299:G307" si="130">H299+L299</f>
        <v>348820</v>
      </c>
      <c r="H299" s="463">
        <f t="shared" ref="H299:H307" si="131">I299+K299</f>
        <v>186600</v>
      </c>
      <c r="I299" s="463">
        <v>156600</v>
      </c>
      <c r="J299" s="463">
        <v>6</v>
      </c>
      <c r="K299" s="463">
        <f t="shared" ref="K299:K305" si="132">IF(F299&gt;=500,IF(AND(F299&gt;=3000),30000,30000),30000)</f>
        <v>30000</v>
      </c>
      <c r="L299" s="463">
        <f t="shared" ref="L299:L307" si="133">SUM(M299:T299)</f>
        <v>162220</v>
      </c>
      <c r="M299" s="463">
        <v>10000</v>
      </c>
      <c r="N299" s="505">
        <v>1920</v>
      </c>
      <c r="O299" s="463">
        <v>20000</v>
      </c>
      <c r="P299" s="463">
        <v>10000</v>
      </c>
      <c r="Q299" s="463">
        <v>37500</v>
      </c>
      <c r="R299" s="506">
        <v>5000</v>
      </c>
      <c r="S299" s="506">
        <f t="shared" ref="S299:S307" si="134">J299*2400</f>
        <v>14400</v>
      </c>
      <c r="T299" s="507">
        <v>63400</v>
      </c>
      <c r="U299" s="508">
        <v>19</v>
      </c>
      <c r="V299" s="449"/>
      <c r="X299" s="472"/>
    </row>
    <row r="300" spans="1:24" s="479" customFormat="1" ht="24" customHeight="1">
      <c r="A300" s="454" t="s">
        <v>1131</v>
      </c>
      <c r="B300" s="498" t="s">
        <v>1133</v>
      </c>
      <c r="C300" s="503" t="s">
        <v>827</v>
      </c>
      <c r="D300" s="498">
        <v>1</v>
      </c>
      <c r="E300" s="498">
        <v>11</v>
      </c>
      <c r="F300" s="457">
        <v>1155</v>
      </c>
      <c r="G300" s="463">
        <f t="shared" si="130"/>
        <v>253420</v>
      </c>
      <c r="H300" s="463">
        <f t="shared" si="131"/>
        <v>162600</v>
      </c>
      <c r="I300" s="463">
        <v>132600</v>
      </c>
      <c r="J300" s="463">
        <v>5</v>
      </c>
      <c r="K300" s="463">
        <f t="shared" si="132"/>
        <v>30000</v>
      </c>
      <c r="L300" s="463">
        <f t="shared" si="133"/>
        <v>90820</v>
      </c>
      <c r="M300" s="463">
        <v>10000</v>
      </c>
      <c r="N300" s="505">
        <v>1920</v>
      </c>
      <c r="O300" s="463">
        <v>20000</v>
      </c>
      <c r="P300" s="463">
        <v>10000</v>
      </c>
      <c r="Q300" s="463">
        <v>3700</v>
      </c>
      <c r="R300" s="506">
        <v>4400</v>
      </c>
      <c r="S300" s="506">
        <f t="shared" si="134"/>
        <v>12000</v>
      </c>
      <c r="T300" s="507">
        <v>28800</v>
      </c>
      <c r="U300" s="508">
        <v>9</v>
      </c>
      <c r="V300" s="449"/>
      <c r="X300" s="472"/>
    </row>
    <row r="301" spans="1:24" s="479" customFormat="1" ht="24" customHeight="1">
      <c r="A301" s="454" t="s">
        <v>1131</v>
      </c>
      <c r="B301" s="498" t="s">
        <v>1134</v>
      </c>
      <c r="C301" s="503" t="s">
        <v>827</v>
      </c>
      <c r="D301" s="498">
        <v>1</v>
      </c>
      <c r="E301" s="498">
        <v>11</v>
      </c>
      <c r="F301" s="457">
        <v>1054</v>
      </c>
      <c r="G301" s="463">
        <f t="shared" si="130"/>
        <v>247120</v>
      </c>
      <c r="H301" s="463">
        <f t="shared" si="131"/>
        <v>162600</v>
      </c>
      <c r="I301" s="463">
        <v>132600</v>
      </c>
      <c r="J301" s="463">
        <v>5</v>
      </c>
      <c r="K301" s="463">
        <f t="shared" si="132"/>
        <v>30000</v>
      </c>
      <c r="L301" s="463">
        <f t="shared" si="133"/>
        <v>84520</v>
      </c>
      <c r="M301" s="463">
        <v>10000</v>
      </c>
      <c r="N301" s="505">
        <v>1920</v>
      </c>
      <c r="O301" s="463">
        <v>20000</v>
      </c>
      <c r="P301" s="463">
        <v>10000</v>
      </c>
      <c r="Q301" s="463">
        <v>2600</v>
      </c>
      <c r="R301" s="506"/>
      <c r="S301" s="506">
        <f t="shared" si="134"/>
        <v>12000</v>
      </c>
      <c r="T301" s="507">
        <v>28000</v>
      </c>
      <c r="U301" s="508">
        <v>9</v>
      </c>
      <c r="V301" s="449"/>
      <c r="X301" s="472"/>
    </row>
    <row r="302" spans="1:24" s="479" customFormat="1" ht="24" customHeight="1">
      <c r="A302" s="454" t="s">
        <v>1131</v>
      </c>
      <c r="B302" s="498" t="s">
        <v>1135</v>
      </c>
      <c r="C302" s="503" t="s">
        <v>827</v>
      </c>
      <c r="D302" s="498">
        <v>1</v>
      </c>
      <c r="E302" s="498">
        <v>11</v>
      </c>
      <c r="F302" s="457">
        <v>1244</v>
      </c>
      <c r="G302" s="463">
        <f t="shared" si="130"/>
        <v>266520</v>
      </c>
      <c r="H302" s="463">
        <f t="shared" si="131"/>
        <v>162600</v>
      </c>
      <c r="I302" s="463">
        <v>132600</v>
      </c>
      <c r="J302" s="463">
        <v>5</v>
      </c>
      <c r="K302" s="463">
        <f t="shared" si="132"/>
        <v>30000</v>
      </c>
      <c r="L302" s="463">
        <f t="shared" si="133"/>
        <v>103920</v>
      </c>
      <c r="M302" s="463">
        <v>10000</v>
      </c>
      <c r="N302" s="505">
        <v>1920</v>
      </c>
      <c r="O302" s="463">
        <v>20000</v>
      </c>
      <c r="P302" s="463">
        <v>10000</v>
      </c>
      <c r="Q302" s="463">
        <v>14000</v>
      </c>
      <c r="R302" s="506"/>
      <c r="S302" s="506">
        <f t="shared" si="134"/>
        <v>12000</v>
      </c>
      <c r="T302" s="507">
        <v>36000</v>
      </c>
      <c r="U302" s="508">
        <v>11</v>
      </c>
      <c r="V302" s="449"/>
      <c r="X302" s="472"/>
    </row>
    <row r="303" spans="1:24" s="479" customFormat="1" ht="24" customHeight="1">
      <c r="A303" s="454" t="s">
        <v>1131</v>
      </c>
      <c r="B303" s="498" t="s">
        <v>1136</v>
      </c>
      <c r="C303" s="503" t="s">
        <v>829</v>
      </c>
      <c r="D303" s="498">
        <v>2</v>
      </c>
      <c r="E303" s="498">
        <v>19</v>
      </c>
      <c r="F303" s="457">
        <v>1586</v>
      </c>
      <c r="G303" s="463">
        <f t="shared" si="130"/>
        <v>276520</v>
      </c>
      <c r="H303" s="463">
        <f t="shared" si="131"/>
        <v>162600</v>
      </c>
      <c r="I303" s="463">
        <v>132600</v>
      </c>
      <c r="J303" s="463">
        <v>5</v>
      </c>
      <c r="K303" s="463">
        <f t="shared" si="132"/>
        <v>30000</v>
      </c>
      <c r="L303" s="463">
        <f t="shared" si="133"/>
        <v>113920</v>
      </c>
      <c r="M303" s="463">
        <v>10000</v>
      </c>
      <c r="N303" s="505">
        <v>1920</v>
      </c>
      <c r="O303" s="463">
        <v>20000</v>
      </c>
      <c r="P303" s="463">
        <v>10000</v>
      </c>
      <c r="Q303" s="463">
        <v>19200</v>
      </c>
      <c r="R303" s="506"/>
      <c r="S303" s="506">
        <f t="shared" si="134"/>
        <v>12000</v>
      </c>
      <c r="T303" s="507">
        <v>40800</v>
      </c>
      <c r="U303" s="508">
        <v>13</v>
      </c>
      <c r="V303" s="449"/>
      <c r="X303" s="472"/>
    </row>
    <row r="304" spans="1:24" s="479" customFormat="1" ht="24" customHeight="1">
      <c r="A304" s="454" t="s">
        <v>1131</v>
      </c>
      <c r="B304" s="498" t="s">
        <v>1137</v>
      </c>
      <c r="C304" s="503" t="s">
        <v>829</v>
      </c>
      <c r="D304" s="498">
        <v>1</v>
      </c>
      <c r="E304" s="498">
        <v>17</v>
      </c>
      <c r="F304" s="457">
        <v>1584</v>
      </c>
      <c r="G304" s="463">
        <f t="shared" si="130"/>
        <v>270920</v>
      </c>
      <c r="H304" s="463">
        <f t="shared" si="131"/>
        <v>162600</v>
      </c>
      <c r="I304" s="463">
        <v>132600</v>
      </c>
      <c r="J304" s="463">
        <v>5</v>
      </c>
      <c r="K304" s="463">
        <f t="shared" si="132"/>
        <v>30000</v>
      </c>
      <c r="L304" s="463">
        <f t="shared" si="133"/>
        <v>108320</v>
      </c>
      <c r="M304" s="463">
        <v>10000</v>
      </c>
      <c r="N304" s="505">
        <v>1920</v>
      </c>
      <c r="O304" s="463">
        <v>20000</v>
      </c>
      <c r="P304" s="463">
        <v>10000</v>
      </c>
      <c r="Q304" s="463">
        <v>12000</v>
      </c>
      <c r="R304" s="506">
        <v>4600</v>
      </c>
      <c r="S304" s="506">
        <f t="shared" si="134"/>
        <v>12000</v>
      </c>
      <c r="T304" s="507">
        <v>37800</v>
      </c>
      <c r="U304" s="508">
        <v>12</v>
      </c>
      <c r="V304" s="449"/>
      <c r="X304" s="472"/>
    </row>
    <row r="305" spans="1:24" s="479" customFormat="1" ht="24" customHeight="1">
      <c r="A305" s="454" t="s">
        <v>1131</v>
      </c>
      <c r="B305" s="498" t="s">
        <v>1138</v>
      </c>
      <c r="C305" s="503" t="s">
        <v>827</v>
      </c>
      <c r="D305" s="498">
        <v>1</v>
      </c>
      <c r="E305" s="498">
        <v>9</v>
      </c>
      <c r="F305" s="457">
        <v>1297</v>
      </c>
      <c r="G305" s="463">
        <f t="shared" si="130"/>
        <v>242920</v>
      </c>
      <c r="H305" s="463">
        <f t="shared" si="131"/>
        <v>162600</v>
      </c>
      <c r="I305" s="463">
        <v>132600</v>
      </c>
      <c r="J305" s="463">
        <v>5</v>
      </c>
      <c r="K305" s="463">
        <f t="shared" si="132"/>
        <v>30000</v>
      </c>
      <c r="L305" s="463">
        <f t="shared" si="133"/>
        <v>80320</v>
      </c>
      <c r="M305" s="463">
        <v>10000</v>
      </c>
      <c r="N305" s="505">
        <v>1920</v>
      </c>
      <c r="O305" s="463">
        <v>20000</v>
      </c>
      <c r="P305" s="463">
        <v>10000</v>
      </c>
      <c r="Q305" s="463">
        <v>0</v>
      </c>
      <c r="R305" s="506"/>
      <c r="S305" s="506">
        <f t="shared" si="134"/>
        <v>12000</v>
      </c>
      <c r="T305" s="507">
        <v>26400</v>
      </c>
      <c r="U305" s="508">
        <v>7</v>
      </c>
      <c r="V305" s="449"/>
      <c r="X305" s="472"/>
    </row>
    <row r="306" spans="1:24" s="479" customFormat="1" ht="24" customHeight="1">
      <c r="A306" s="454" t="s">
        <v>1131</v>
      </c>
      <c r="B306" s="454" t="s">
        <v>1139</v>
      </c>
      <c r="C306" s="503" t="s">
        <v>827</v>
      </c>
      <c r="D306" s="498">
        <v>4</v>
      </c>
      <c r="E306" s="498">
        <v>27</v>
      </c>
      <c r="F306" s="457">
        <v>4283</v>
      </c>
      <c r="G306" s="463">
        <f t="shared" si="130"/>
        <v>383300</v>
      </c>
      <c r="H306" s="463">
        <f t="shared" si="131"/>
        <v>220600</v>
      </c>
      <c r="I306" s="463">
        <v>180600</v>
      </c>
      <c r="J306" s="463">
        <v>7</v>
      </c>
      <c r="K306" s="463">
        <f>IF(F306&gt;=500,IF(AND(F306&gt;=3000),40000,40000),40000)</f>
        <v>40000</v>
      </c>
      <c r="L306" s="463">
        <f t="shared" si="133"/>
        <v>162700</v>
      </c>
      <c r="M306" s="463">
        <v>10000</v>
      </c>
      <c r="N306" s="505">
        <v>1920</v>
      </c>
      <c r="O306" s="463">
        <v>20000</v>
      </c>
      <c r="P306" s="463">
        <v>10000</v>
      </c>
      <c r="Q306" s="463">
        <v>17000</v>
      </c>
      <c r="R306" s="506">
        <v>5300</v>
      </c>
      <c r="S306" s="506">
        <f t="shared" si="134"/>
        <v>16800</v>
      </c>
      <c r="T306" s="507">
        <v>81680</v>
      </c>
      <c r="U306" s="508">
        <v>27</v>
      </c>
      <c r="V306" s="449"/>
      <c r="X306" s="472"/>
    </row>
    <row r="307" spans="1:24" s="479" customFormat="1" ht="24" customHeight="1">
      <c r="A307" s="454" t="s">
        <v>1131</v>
      </c>
      <c r="B307" s="498" t="s">
        <v>1140</v>
      </c>
      <c r="C307" s="503" t="s">
        <v>829</v>
      </c>
      <c r="D307" s="498">
        <v>2</v>
      </c>
      <c r="E307" s="498">
        <v>14</v>
      </c>
      <c r="F307" s="457">
        <v>1426</v>
      </c>
      <c r="G307" s="463">
        <f t="shared" si="130"/>
        <v>263820</v>
      </c>
      <c r="H307" s="463">
        <f t="shared" si="131"/>
        <v>162600</v>
      </c>
      <c r="I307" s="463">
        <v>132600</v>
      </c>
      <c r="J307" s="463">
        <v>5</v>
      </c>
      <c r="K307" s="463">
        <f t="shared" ref="K307:K310" si="135">IF(F307&gt;=500,IF(AND(F307&gt;=3000),30000,30000),30000)</f>
        <v>30000</v>
      </c>
      <c r="L307" s="463">
        <f t="shared" si="133"/>
        <v>101220</v>
      </c>
      <c r="M307" s="463">
        <v>10000</v>
      </c>
      <c r="N307" s="505">
        <v>1920</v>
      </c>
      <c r="O307" s="463">
        <v>20000</v>
      </c>
      <c r="P307" s="463">
        <v>10000</v>
      </c>
      <c r="Q307" s="463">
        <v>5900</v>
      </c>
      <c r="R307" s="506">
        <v>3000</v>
      </c>
      <c r="S307" s="506">
        <f t="shared" si="134"/>
        <v>12000</v>
      </c>
      <c r="T307" s="507">
        <v>38400</v>
      </c>
      <c r="U307" s="508">
        <v>11</v>
      </c>
      <c r="V307" s="449"/>
      <c r="X307" s="472"/>
    </row>
    <row r="308" spans="1:24" s="480" customFormat="1" ht="24" customHeight="1">
      <c r="A308" s="443" t="s">
        <v>1141</v>
      </c>
      <c r="B308" s="499"/>
      <c r="C308" s="502"/>
      <c r="D308" s="499">
        <f t="shared" ref="D308:U308" si="136">SUM(D309:D314)</f>
        <v>11</v>
      </c>
      <c r="E308" s="499">
        <f t="shared" si="136"/>
        <v>116</v>
      </c>
      <c r="F308" s="499">
        <f t="shared" si="136"/>
        <v>10396</v>
      </c>
      <c r="G308" s="499">
        <f t="shared" si="136"/>
        <v>1664380</v>
      </c>
      <c r="H308" s="499">
        <f t="shared" si="136"/>
        <v>1009600</v>
      </c>
      <c r="I308" s="499">
        <f t="shared" si="136"/>
        <v>819600</v>
      </c>
      <c r="J308" s="499">
        <f t="shared" si="136"/>
        <v>31</v>
      </c>
      <c r="K308" s="499">
        <f t="shared" si="136"/>
        <v>190000</v>
      </c>
      <c r="L308" s="499">
        <f t="shared" si="136"/>
        <v>654780</v>
      </c>
      <c r="M308" s="499">
        <f t="shared" si="136"/>
        <v>60000</v>
      </c>
      <c r="N308" s="499">
        <f t="shared" si="136"/>
        <v>11520</v>
      </c>
      <c r="O308" s="499">
        <f t="shared" si="136"/>
        <v>120000</v>
      </c>
      <c r="P308" s="499">
        <f t="shared" si="136"/>
        <v>60000</v>
      </c>
      <c r="Q308" s="499">
        <f t="shared" si="136"/>
        <v>106700</v>
      </c>
      <c r="R308" s="500">
        <f t="shared" si="136"/>
        <v>25600</v>
      </c>
      <c r="S308" s="500">
        <f t="shared" si="136"/>
        <v>74400</v>
      </c>
      <c r="T308" s="500">
        <f t="shared" si="136"/>
        <v>196560</v>
      </c>
      <c r="U308" s="500">
        <f t="shared" si="136"/>
        <v>65</v>
      </c>
      <c r="V308" s="461"/>
      <c r="X308" s="472"/>
    </row>
    <row r="309" spans="1:24" s="479" customFormat="1" ht="24" customHeight="1">
      <c r="A309" s="454" t="s">
        <v>503</v>
      </c>
      <c r="B309" s="498" t="s">
        <v>1142</v>
      </c>
      <c r="C309" s="503" t="s">
        <v>829</v>
      </c>
      <c r="D309" s="498">
        <v>2</v>
      </c>
      <c r="E309" s="498">
        <v>20</v>
      </c>
      <c r="F309" s="457">
        <v>1657</v>
      </c>
      <c r="G309" s="463">
        <f t="shared" ref="G309:G314" si="137">H309+L309</f>
        <v>255270</v>
      </c>
      <c r="H309" s="463">
        <f t="shared" ref="H309:H314" si="138">I309+K309</f>
        <v>162600</v>
      </c>
      <c r="I309" s="463">
        <v>132600</v>
      </c>
      <c r="J309" s="463">
        <v>5</v>
      </c>
      <c r="K309" s="463">
        <f t="shared" si="135"/>
        <v>30000</v>
      </c>
      <c r="L309" s="463">
        <f t="shared" ref="L309:L314" si="139">SUM(M309:T309)</f>
        <v>92670</v>
      </c>
      <c r="M309" s="463">
        <v>10000</v>
      </c>
      <c r="N309" s="505">
        <v>1920</v>
      </c>
      <c r="O309" s="463">
        <v>20000</v>
      </c>
      <c r="P309" s="463">
        <v>10000</v>
      </c>
      <c r="Q309" s="463">
        <v>14600</v>
      </c>
      <c r="R309" s="506">
        <v>2550</v>
      </c>
      <c r="S309" s="506">
        <f t="shared" ref="S309:S314" si="140">J309*2400</f>
        <v>12000</v>
      </c>
      <c r="T309" s="507">
        <v>21600</v>
      </c>
      <c r="U309" s="508">
        <v>7</v>
      </c>
      <c r="V309" s="449"/>
      <c r="X309" s="472"/>
    </row>
    <row r="310" spans="1:24" s="479" customFormat="1" ht="24" customHeight="1">
      <c r="A310" s="454" t="s">
        <v>503</v>
      </c>
      <c r="B310" s="454" t="s">
        <v>1143</v>
      </c>
      <c r="C310" s="503" t="s">
        <v>829</v>
      </c>
      <c r="D310" s="498">
        <v>2</v>
      </c>
      <c r="E310" s="498">
        <v>25</v>
      </c>
      <c r="F310" s="457">
        <v>1785</v>
      </c>
      <c r="G310" s="463">
        <f t="shared" si="137"/>
        <v>280720</v>
      </c>
      <c r="H310" s="463">
        <f t="shared" si="138"/>
        <v>162600</v>
      </c>
      <c r="I310" s="463">
        <v>132600</v>
      </c>
      <c r="J310" s="463">
        <v>5</v>
      </c>
      <c r="K310" s="463">
        <f t="shared" si="135"/>
        <v>30000</v>
      </c>
      <c r="L310" s="463">
        <f t="shared" si="139"/>
        <v>118120</v>
      </c>
      <c r="M310" s="463">
        <v>10000</v>
      </c>
      <c r="N310" s="505">
        <v>1920</v>
      </c>
      <c r="O310" s="463">
        <v>20000</v>
      </c>
      <c r="P310" s="463">
        <v>10000</v>
      </c>
      <c r="Q310" s="463">
        <v>21000</v>
      </c>
      <c r="R310" s="506"/>
      <c r="S310" s="506">
        <f t="shared" si="140"/>
        <v>12000</v>
      </c>
      <c r="T310" s="507">
        <v>43200</v>
      </c>
      <c r="U310" s="508">
        <v>13</v>
      </c>
      <c r="V310" s="449"/>
      <c r="X310" s="472"/>
    </row>
    <row r="311" spans="1:24" s="481" customFormat="1" ht="24" customHeight="1">
      <c r="A311" s="454" t="s">
        <v>503</v>
      </c>
      <c r="B311" s="454" t="s">
        <v>1144</v>
      </c>
      <c r="C311" s="503" t="s">
        <v>829</v>
      </c>
      <c r="D311" s="498">
        <v>3</v>
      </c>
      <c r="E311" s="498">
        <v>29</v>
      </c>
      <c r="F311" s="457">
        <v>3046</v>
      </c>
      <c r="G311" s="463">
        <f t="shared" si="137"/>
        <v>366320</v>
      </c>
      <c r="H311" s="463">
        <f t="shared" si="138"/>
        <v>220600</v>
      </c>
      <c r="I311" s="463">
        <v>180600</v>
      </c>
      <c r="J311" s="463">
        <v>7</v>
      </c>
      <c r="K311" s="463">
        <f>IF(F311&gt;=500,IF(AND(F311&gt;=3000),40000,40000),40000)</f>
        <v>40000</v>
      </c>
      <c r="L311" s="463">
        <f t="shared" si="139"/>
        <v>145720</v>
      </c>
      <c r="M311" s="463">
        <v>10000</v>
      </c>
      <c r="N311" s="505">
        <v>1920</v>
      </c>
      <c r="O311" s="463">
        <v>20000</v>
      </c>
      <c r="P311" s="463">
        <v>10000</v>
      </c>
      <c r="Q311" s="463">
        <v>22500</v>
      </c>
      <c r="R311" s="506">
        <v>21300</v>
      </c>
      <c r="S311" s="506">
        <f t="shared" si="140"/>
        <v>16800</v>
      </c>
      <c r="T311" s="507">
        <v>43200</v>
      </c>
      <c r="U311" s="508">
        <v>16</v>
      </c>
      <c r="V311" s="454"/>
      <c r="X311" s="472"/>
    </row>
    <row r="312" spans="1:24" s="479" customFormat="1" ht="24" customHeight="1">
      <c r="A312" s="454" t="s">
        <v>503</v>
      </c>
      <c r="B312" s="454" t="s">
        <v>1145</v>
      </c>
      <c r="C312" s="503" t="s">
        <v>829</v>
      </c>
      <c r="D312" s="498">
        <v>2</v>
      </c>
      <c r="E312" s="498">
        <v>24</v>
      </c>
      <c r="F312" s="457">
        <v>2447</v>
      </c>
      <c r="G312" s="463">
        <f t="shared" si="137"/>
        <v>313230</v>
      </c>
      <c r="H312" s="463">
        <f t="shared" si="138"/>
        <v>186600</v>
      </c>
      <c r="I312" s="463">
        <v>156600</v>
      </c>
      <c r="J312" s="463">
        <v>6</v>
      </c>
      <c r="K312" s="463">
        <f t="shared" ref="K312:K314" si="141">IF(F312&gt;=500,IF(AND(F312&gt;=3000),30000,30000),30000)</f>
        <v>30000</v>
      </c>
      <c r="L312" s="463">
        <f t="shared" si="139"/>
        <v>126630</v>
      </c>
      <c r="M312" s="463">
        <v>10000</v>
      </c>
      <c r="N312" s="505">
        <v>1920</v>
      </c>
      <c r="O312" s="463">
        <v>20000</v>
      </c>
      <c r="P312" s="463">
        <v>10000</v>
      </c>
      <c r="Q312" s="463">
        <v>25600</v>
      </c>
      <c r="R312" s="506">
        <v>1750</v>
      </c>
      <c r="S312" s="506">
        <f t="shared" si="140"/>
        <v>14400</v>
      </c>
      <c r="T312" s="507">
        <v>42960</v>
      </c>
      <c r="U312" s="508">
        <v>14</v>
      </c>
      <c r="V312" s="449"/>
      <c r="X312" s="472"/>
    </row>
    <row r="313" spans="1:24" s="479" customFormat="1" ht="24" customHeight="1">
      <c r="A313" s="454" t="s">
        <v>503</v>
      </c>
      <c r="B313" s="498" t="s">
        <v>1146</v>
      </c>
      <c r="C313" s="503" t="s">
        <v>829</v>
      </c>
      <c r="D313" s="498">
        <v>1</v>
      </c>
      <c r="E313" s="498">
        <v>7</v>
      </c>
      <c r="F313" s="457">
        <v>513</v>
      </c>
      <c r="G313" s="463">
        <f t="shared" si="137"/>
        <v>202520</v>
      </c>
      <c r="H313" s="463">
        <f t="shared" si="138"/>
        <v>114600</v>
      </c>
      <c r="I313" s="463">
        <v>84600</v>
      </c>
      <c r="J313" s="463">
        <v>3</v>
      </c>
      <c r="K313" s="463">
        <f t="shared" si="141"/>
        <v>30000</v>
      </c>
      <c r="L313" s="463">
        <f t="shared" si="139"/>
        <v>87920</v>
      </c>
      <c r="M313" s="463">
        <v>10000</v>
      </c>
      <c r="N313" s="505">
        <v>1920</v>
      </c>
      <c r="O313" s="463">
        <v>20000</v>
      </c>
      <c r="P313" s="463">
        <v>10000</v>
      </c>
      <c r="Q313" s="463">
        <v>10000</v>
      </c>
      <c r="R313" s="506"/>
      <c r="S313" s="506">
        <f t="shared" si="140"/>
        <v>7200</v>
      </c>
      <c r="T313" s="507">
        <v>28800</v>
      </c>
      <c r="U313" s="508">
        <v>10</v>
      </c>
      <c r="V313" s="449"/>
      <c r="X313" s="472"/>
    </row>
    <row r="314" spans="1:24" s="482" customFormat="1" ht="24" customHeight="1">
      <c r="A314" s="454" t="s">
        <v>503</v>
      </c>
      <c r="B314" s="498" t="s">
        <v>1147</v>
      </c>
      <c r="C314" s="503" t="s">
        <v>829</v>
      </c>
      <c r="D314" s="498">
        <v>1</v>
      </c>
      <c r="E314" s="498">
        <v>11</v>
      </c>
      <c r="F314" s="457">
        <v>948</v>
      </c>
      <c r="G314" s="463">
        <f t="shared" si="137"/>
        <v>246320</v>
      </c>
      <c r="H314" s="463">
        <f t="shared" si="138"/>
        <v>162600</v>
      </c>
      <c r="I314" s="463">
        <v>132600</v>
      </c>
      <c r="J314" s="463">
        <v>5</v>
      </c>
      <c r="K314" s="463">
        <f t="shared" si="141"/>
        <v>30000</v>
      </c>
      <c r="L314" s="463">
        <f t="shared" si="139"/>
        <v>83720</v>
      </c>
      <c r="M314" s="463">
        <v>10000</v>
      </c>
      <c r="N314" s="505">
        <v>1920</v>
      </c>
      <c r="O314" s="463">
        <v>20000</v>
      </c>
      <c r="P314" s="463">
        <v>10000</v>
      </c>
      <c r="Q314" s="463">
        <v>13000</v>
      </c>
      <c r="R314" s="506"/>
      <c r="S314" s="506">
        <f t="shared" si="140"/>
        <v>12000</v>
      </c>
      <c r="T314" s="507">
        <v>16800</v>
      </c>
      <c r="U314" s="508">
        <v>5</v>
      </c>
      <c r="V314" s="449"/>
      <c r="X314" s="472"/>
    </row>
    <row r="315" spans="1:24" s="480" customFormat="1" ht="24" customHeight="1">
      <c r="A315" s="443" t="s">
        <v>1148</v>
      </c>
      <c r="B315" s="499"/>
      <c r="C315" s="502"/>
      <c r="D315" s="499">
        <f t="shared" ref="D315:U315" si="142">SUM(D316:D324)</f>
        <v>16</v>
      </c>
      <c r="E315" s="499">
        <f t="shared" si="142"/>
        <v>137</v>
      </c>
      <c r="F315" s="499">
        <f t="shared" si="142"/>
        <v>12955</v>
      </c>
      <c r="G315" s="499">
        <f t="shared" si="142"/>
        <v>2325900</v>
      </c>
      <c r="H315" s="499">
        <f t="shared" si="142"/>
        <v>1391400</v>
      </c>
      <c r="I315" s="499">
        <f t="shared" si="142"/>
        <v>1121400</v>
      </c>
      <c r="J315" s="499">
        <f t="shared" si="142"/>
        <v>42</v>
      </c>
      <c r="K315" s="499">
        <f t="shared" si="142"/>
        <v>270000</v>
      </c>
      <c r="L315" s="499">
        <f t="shared" si="142"/>
        <v>934500</v>
      </c>
      <c r="M315" s="499">
        <f t="shared" si="142"/>
        <v>90000</v>
      </c>
      <c r="N315" s="499">
        <f t="shared" si="142"/>
        <v>17280</v>
      </c>
      <c r="O315" s="499">
        <f t="shared" si="142"/>
        <v>180000</v>
      </c>
      <c r="P315" s="499">
        <f t="shared" si="142"/>
        <v>90000</v>
      </c>
      <c r="Q315" s="499">
        <f t="shared" si="142"/>
        <v>118200</v>
      </c>
      <c r="R315" s="500">
        <f t="shared" si="142"/>
        <v>24700</v>
      </c>
      <c r="S315" s="500">
        <f t="shared" si="142"/>
        <v>100800</v>
      </c>
      <c r="T315" s="500">
        <f t="shared" si="142"/>
        <v>313520</v>
      </c>
      <c r="U315" s="500">
        <f t="shared" si="142"/>
        <v>97</v>
      </c>
      <c r="V315" s="461"/>
      <c r="X315" s="472"/>
    </row>
    <row r="316" spans="1:24" s="479" customFormat="1" ht="24" customHeight="1">
      <c r="A316" s="454" t="s">
        <v>505</v>
      </c>
      <c r="B316" s="498" t="s">
        <v>1149</v>
      </c>
      <c r="C316" s="503" t="s">
        <v>829</v>
      </c>
      <c r="D316" s="498">
        <v>1</v>
      </c>
      <c r="E316" s="498">
        <v>10</v>
      </c>
      <c r="F316" s="457">
        <v>781</v>
      </c>
      <c r="G316" s="463">
        <f t="shared" ref="G316:G324" si="143">H316+L316</f>
        <v>210720</v>
      </c>
      <c r="H316" s="463">
        <f t="shared" ref="H316:H324" si="144">I316+K316</f>
        <v>138600</v>
      </c>
      <c r="I316" s="463">
        <v>108600</v>
      </c>
      <c r="J316" s="463">
        <v>4</v>
      </c>
      <c r="K316" s="463">
        <f t="shared" ref="K316:K324" si="145">IF(F316&gt;=500,IF(AND(F316&gt;=3000),30000,30000),30000)</f>
        <v>30000</v>
      </c>
      <c r="L316" s="463">
        <f t="shared" ref="L316:L324" si="146">SUM(M316:T316)</f>
        <v>72120</v>
      </c>
      <c r="M316" s="463">
        <v>10000</v>
      </c>
      <c r="N316" s="505">
        <v>1920</v>
      </c>
      <c r="O316" s="463">
        <v>20000</v>
      </c>
      <c r="P316" s="463">
        <v>10000</v>
      </c>
      <c r="Q316" s="463">
        <v>0</v>
      </c>
      <c r="R316" s="506">
        <v>1400</v>
      </c>
      <c r="S316" s="506">
        <f t="shared" ref="S316:S324" si="147">J316*2400</f>
        <v>9600</v>
      </c>
      <c r="T316" s="507">
        <v>19200</v>
      </c>
      <c r="U316" s="508">
        <v>6</v>
      </c>
      <c r="V316" s="449"/>
      <c r="X316" s="472"/>
    </row>
    <row r="317" spans="1:24" s="479" customFormat="1" ht="24" customHeight="1">
      <c r="A317" s="454" t="s">
        <v>505</v>
      </c>
      <c r="B317" s="498" t="s">
        <v>1150</v>
      </c>
      <c r="C317" s="503" t="s">
        <v>827</v>
      </c>
      <c r="D317" s="498">
        <v>2</v>
      </c>
      <c r="E317" s="498">
        <v>18</v>
      </c>
      <c r="F317" s="457">
        <v>1753</v>
      </c>
      <c r="G317" s="463">
        <f t="shared" si="143"/>
        <v>300800</v>
      </c>
      <c r="H317" s="463">
        <f t="shared" si="144"/>
        <v>162600</v>
      </c>
      <c r="I317" s="463">
        <v>132600</v>
      </c>
      <c r="J317" s="463">
        <v>5</v>
      </c>
      <c r="K317" s="463">
        <f t="shared" si="145"/>
        <v>30000</v>
      </c>
      <c r="L317" s="463">
        <f t="shared" si="146"/>
        <v>138200</v>
      </c>
      <c r="M317" s="463">
        <v>10000</v>
      </c>
      <c r="N317" s="505">
        <v>1920</v>
      </c>
      <c r="O317" s="463">
        <v>20000</v>
      </c>
      <c r="P317" s="463">
        <v>10000</v>
      </c>
      <c r="Q317" s="463">
        <v>12600</v>
      </c>
      <c r="R317" s="506">
        <v>15600</v>
      </c>
      <c r="S317" s="506">
        <f t="shared" si="147"/>
        <v>12000</v>
      </c>
      <c r="T317" s="507">
        <v>56080</v>
      </c>
      <c r="U317" s="508">
        <v>15</v>
      </c>
      <c r="V317" s="449"/>
      <c r="X317" s="472"/>
    </row>
    <row r="318" spans="1:24" s="479" customFormat="1" ht="24" customHeight="1">
      <c r="A318" s="454" t="s">
        <v>505</v>
      </c>
      <c r="B318" s="498" t="s">
        <v>1151</v>
      </c>
      <c r="C318" s="503" t="s">
        <v>827</v>
      </c>
      <c r="D318" s="498">
        <v>2</v>
      </c>
      <c r="E318" s="498">
        <v>15</v>
      </c>
      <c r="F318" s="457">
        <v>1138</v>
      </c>
      <c r="G318" s="463">
        <f t="shared" si="143"/>
        <v>286250</v>
      </c>
      <c r="H318" s="463">
        <f t="shared" si="144"/>
        <v>162600</v>
      </c>
      <c r="I318" s="463">
        <v>132600</v>
      </c>
      <c r="J318" s="463">
        <v>5</v>
      </c>
      <c r="K318" s="463">
        <f t="shared" si="145"/>
        <v>30000</v>
      </c>
      <c r="L318" s="463">
        <f t="shared" si="146"/>
        <v>123650</v>
      </c>
      <c r="M318" s="463">
        <v>10000</v>
      </c>
      <c r="N318" s="505">
        <v>1920</v>
      </c>
      <c r="O318" s="463">
        <v>20000</v>
      </c>
      <c r="P318" s="463">
        <v>10000</v>
      </c>
      <c r="Q318" s="463">
        <v>15800</v>
      </c>
      <c r="R318" s="506">
        <v>3050</v>
      </c>
      <c r="S318" s="506">
        <f t="shared" si="147"/>
        <v>12000</v>
      </c>
      <c r="T318" s="507">
        <v>50880</v>
      </c>
      <c r="U318" s="508">
        <v>16</v>
      </c>
      <c r="V318" s="449"/>
      <c r="X318" s="472"/>
    </row>
    <row r="319" spans="1:24" s="479" customFormat="1" ht="24" customHeight="1">
      <c r="A319" s="454" t="s">
        <v>505</v>
      </c>
      <c r="B319" s="498" t="s">
        <v>1152</v>
      </c>
      <c r="C319" s="503" t="s">
        <v>829</v>
      </c>
      <c r="D319" s="498">
        <v>2</v>
      </c>
      <c r="E319" s="498">
        <v>14</v>
      </c>
      <c r="F319" s="457">
        <v>1537</v>
      </c>
      <c r="G319" s="463">
        <f t="shared" si="143"/>
        <v>271400</v>
      </c>
      <c r="H319" s="463">
        <f t="shared" si="144"/>
        <v>162600</v>
      </c>
      <c r="I319" s="463">
        <v>132600</v>
      </c>
      <c r="J319" s="463">
        <v>5</v>
      </c>
      <c r="K319" s="463">
        <f t="shared" si="145"/>
        <v>30000</v>
      </c>
      <c r="L319" s="463">
        <f t="shared" si="146"/>
        <v>108800</v>
      </c>
      <c r="M319" s="463">
        <v>10000</v>
      </c>
      <c r="N319" s="505">
        <v>1920</v>
      </c>
      <c r="O319" s="463">
        <v>20000</v>
      </c>
      <c r="P319" s="463">
        <v>10000</v>
      </c>
      <c r="Q319" s="463">
        <v>15200</v>
      </c>
      <c r="R319" s="506"/>
      <c r="S319" s="506">
        <f t="shared" si="147"/>
        <v>12000</v>
      </c>
      <c r="T319" s="507">
        <v>39680</v>
      </c>
      <c r="U319" s="508">
        <v>12</v>
      </c>
      <c r="V319" s="449"/>
      <c r="X319" s="472"/>
    </row>
    <row r="320" spans="1:24" s="479" customFormat="1" ht="24" customHeight="1">
      <c r="A320" s="454" t="s">
        <v>505</v>
      </c>
      <c r="B320" s="498" t="s">
        <v>1153</v>
      </c>
      <c r="C320" s="503" t="s">
        <v>829</v>
      </c>
      <c r="D320" s="498">
        <v>2</v>
      </c>
      <c r="E320" s="498">
        <v>17</v>
      </c>
      <c r="F320" s="457">
        <v>930</v>
      </c>
      <c r="G320" s="463">
        <f t="shared" si="143"/>
        <v>245770</v>
      </c>
      <c r="H320" s="463">
        <f t="shared" si="144"/>
        <v>138600</v>
      </c>
      <c r="I320" s="463">
        <v>108600</v>
      </c>
      <c r="J320" s="463">
        <v>4</v>
      </c>
      <c r="K320" s="463">
        <f t="shared" si="145"/>
        <v>30000</v>
      </c>
      <c r="L320" s="463">
        <f t="shared" si="146"/>
        <v>107170</v>
      </c>
      <c r="M320" s="463">
        <v>10000</v>
      </c>
      <c r="N320" s="505">
        <v>1920</v>
      </c>
      <c r="O320" s="463">
        <v>20000</v>
      </c>
      <c r="P320" s="463">
        <v>10000</v>
      </c>
      <c r="Q320" s="463">
        <v>22200</v>
      </c>
      <c r="R320" s="506">
        <v>4650</v>
      </c>
      <c r="S320" s="506">
        <f t="shared" si="147"/>
        <v>9600</v>
      </c>
      <c r="T320" s="507">
        <v>28800</v>
      </c>
      <c r="U320" s="508">
        <v>8</v>
      </c>
      <c r="V320" s="449"/>
      <c r="X320" s="472"/>
    </row>
    <row r="321" spans="1:24" s="479" customFormat="1" ht="24" customHeight="1">
      <c r="A321" s="454" t="s">
        <v>505</v>
      </c>
      <c r="B321" s="498" t="s">
        <v>1154</v>
      </c>
      <c r="C321" s="503" t="s">
        <v>827</v>
      </c>
      <c r="D321" s="498">
        <v>1</v>
      </c>
      <c r="E321" s="498">
        <v>10</v>
      </c>
      <c r="F321" s="457">
        <v>886</v>
      </c>
      <c r="G321" s="463">
        <f t="shared" si="143"/>
        <v>205420</v>
      </c>
      <c r="H321" s="463">
        <f t="shared" si="144"/>
        <v>138600</v>
      </c>
      <c r="I321" s="463">
        <v>108600</v>
      </c>
      <c r="J321" s="463">
        <v>4</v>
      </c>
      <c r="K321" s="463">
        <f t="shared" si="145"/>
        <v>30000</v>
      </c>
      <c r="L321" s="463">
        <f t="shared" si="146"/>
        <v>66820</v>
      </c>
      <c r="M321" s="463">
        <v>10000</v>
      </c>
      <c r="N321" s="505">
        <v>1920</v>
      </c>
      <c r="O321" s="463">
        <v>20000</v>
      </c>
      <c r="P321" s="463">
        <v>10000</v>
      </c>
      <c r="Q321" s="463">
        <v>4500</v>
      </c>
      <c r="R321" s="506"/>
      <c r="S321" s="506">
        <f t="shared" si="147"/>
        <v>9600</v>
      </c>
      <c r="T321" s="507">
        <v>10800</v>
      </c>
      <c r="U321" s="508">
        <v>5</v>
      </c>
      <c r="V321" s="449"/>
      <c r="X321" s="472"/>
    </row>
    <row r="322" spans="1:24" s="479" customFormat="1" ht="24" customHeight="1">
      <c r="A322" s="454" t="s">
        <v>505</v>
      </c>
      <c r="B322" s="498" t="s">
        <v>1155</v>
      </c>
      <c r="C322" s="503" t="s">
        <v>829</v>
      </c>
      <c r="D322" s="498">
        <v>2</v>
      </c>
      <c r="E322" s="498">
        <v>23</v>
      </c>
      <c r="F322" s="457">
        <v>2063</v>
      </c>
      <c r="G322" s="463">
        <f t="shared" si="143"/>
        <v>265320</v>
      </c>
      <c r="H322" s="463">
        <f t="shared" si="144"/>
        <v>162600</v>
      </c>
      <c r="I322" s="463">
        <v>132600</v>
      </c>
      <c r="J322" s="463">
        <v>5</v>
      </c>
      <c r="K322" s="463">
        <f t="shared" si="145"/>
        <v>30000</v>
      </c>
      <c r="L322" s="463">
        <f t="shared" si="146"/>
        <v>102720</v>
      </c>
      <c r="M322" s="463">
        <v>10000</v>
      </c>
      <c r="N322" s="505">
        <v>1920</v>
      </c>
      <c r="O322" s="463">
        <v>20000</v>
      </c>
      <c r="P322" s="463">
        <v>10000</v>
      </c>
      <c r="Q322" s="463">
        <v>22400</v>
      </c>
      <c r="R322" s="506"/>
      <c r="S322" s="506">
        <f t="shared" si="147"/>
        <v>12000</v>
      </c>
      <c r="T322" s="507">
        <v>26400</v>
      </c>
      <c r="U322" s="508">
        <v>8</v>
      </c>
      <c r="V322" s="449"/>
      <c r="X322" s="472"/>
    </row>
    <row r="323" spans="1:24" s="479" customFormat="1" ht="24" customHeight="1">
      <c r="A323" s="454" t="s">
        <v>505</v>
      </c>
      <c r="B323" s="498" t="s">
        <v>1156</v>
      </c>
      <c r="C323" s="503" t="s">
        <v>829</v>
      </c>
      <c r="D323" s="498">
        <v>2</v>
      </c>
      <c r="E323" s="498">
        <v>17</v>
      </c>
      <c r="F323" s="457">
        <v>2325</v>
      </c>
      <c r="G323" s="463">
        <f t="shared" si="143"/>
        <v>277920</v>
      </c>
      <c r="H323" s="463">
        <f t="shared" si="144"/>
        <v>162600</v>
      </c>
      <c r="I323" s="463">
        <v>132600</v>
      </c>
      <c r="J323" s="463">
        <v>5</v>
      </c>
      <c r="K323" s="463">
        <f t="shared" si="145"/>
        <v>30000</v>
      </c>
      <c r="L323" s="463">
        <f t="shared" si="146"/>
        <v>115320</v>
      </c>
      <c r="M323" s="463">
        <v>10000</v>
      </c>
      <c r="N323" s="505">
        <v>1920</v>
      </c>
      <c r="O323" s="463">
        <v>20000</v>
      </c>
      <c r="P323" s="463">
        <v>10000</v>
      </c>
      <c r="Q323" s="463">
        <v>17000</v>
      </c>
      <c r="R323" s="506"/>
      <c r="S323" s="506">
        <f t="shared" si="147"/>
        <v>12000</v>
      </c>
      <c r="T323" s="507">
        <v>44400</v>
      </c>
      <c r="U323" s="508">
        <v>14</v>
      </c>
      <c r="V323" s="449"/>
      <c r="X323" s="472"/>
    </row>
    <row r="324" spans="1:24" s="479" customFormat="1" ht="24" customHeight="1">
      <c r="A324" s="454" t="s">
        <v>505</v>
      </c>
      <c r="B324" s="498" t="s">
        <v>1157</v>
      </c>
      <c r="C324" s="503" t="s">
        <v>829</v>
      </c>
      <c r="D324" s="498">
        <v>2</v>
      </c>
      <c r="E324" s="498">
        <v>13</v>
      </c>
      <c r="F324" s="457">
        <v>1542</v>
      </c>
      <c r="G324" s="463">
        <f t="shared" si="143"/>
        <v>262300</v>
      </c>
      <c r="H324" s="463">
        <f t="shared" si="144"/>
        <v>162600</v>
      </c>
      <c r="I324" s="463">
        <v>132600</v>
      </c>
      <c r="J324" s="463">
        <v>5</v>
      </c>
      <c r="K324" s="463">
        <f t="shared" si="145"/>
        <v>30000</v>
      </c>
      <c r="L324" s="463">
        <f t="shared" si="146"/>
        <v>99700</v>
      </c>
      <c r="M324" s="463">
        <v>10000</v>
      </c>
      <c r="N324" s="505">
        <v>1920</v>
      </c>
      <c r="O324" s="463">
        <v>20000</v>
      </c>
      <c r="P324" s="463">
        <v>10000</v>
      </c>
      <c r="Q324" s="463">
        <v>8500</v>
      </c>
      <c r="R324" s="506"/>
      <c r="S324" s="506">
        <f t="shared" si="147"/>
        <v>12000</v>
      </c>
      <c r="T324" s="507">
        <v>37280</v>
      </c>
      <c r="U324" s="508">
        <v>13</v>
      </c>
      <c r="V324" s="449"/>
      <c r="X324" s="472"/>
    </row>
    <row r="325" spans="1:24" s="480" customFormat="1" ht="24" customHeight="1">
      <c r="A325" s="443" t="s">
        <v>1158</v>
      </c>
      <c r="B325" s="499"/>
      <c r="C325" s="502"/>
      <c r="D325" s="499">
        <f t="shared" ref="D325:U325" si="148">SUM(D326:D339)</f>
        <v>22</v>
      </c>
      <c r="E325" s="499">
        <f t="shared" si="148"/>
        <v>181</v>
      </c>
      <c r="F325" s="499">
        <f t="shared" si="148"/>
        <v>17935</v>
      </c>
      <c r="G325" s="499">
        <f t="shared" si="148"/>
        <v>3596550</v>
      </c>
      <c r="H325" s="499">
        <f t="shared" si="148"/>
        <v>2228400</v>
      </c>
      <c r="I325" s="499">
        <f t="shared" si="148"/>
        <v>1808400</v>
      </c>
      <c r="J325" s="499">
        <f t="shared" si="148"/>
        <v>68</v>
      </c>
      <c r="K325" s="499">
        <f t="shared" si="148"/>
        <v>420000</v>
      </c>
      <c r="L325" s="499">
        <f t="shared" si="148"/>
        <v>1368150</v>
      </c>
      <c r="M325" s="499">
        <f t="shared" si="148"/>
        <v>140000</v>
      </c>
      <c r="N325" s="499">
        <f t="shared" si="148"/>
        <v>26880</v>
      </c>
      <c r="O325" s="499">
        <f t="shared" si="148"/>
        <v>280000</v>
      </c>
      <c r="P325" s="499">
        <f t="shared" si="148"/>
        <v>140000</v>
      </c>
      <c r="Q325" s="499">
        <f t="shared" si="148"/>
        <v>190500</v>
      </c>
      <c r="R325" s="500">
        <f t="shared" si="148"/>
        <v>26450</v>
      </c>
      <c r="S325" s="500">
        <f t="shared" si="148"/>
        <v>163200</v>
      </c>
      <c r="T325" s="500">
        <f t="shared" si="148"/>
        <v>401120</v>
      </c>
      <c r="U325" s="500">
        <f t="shared" si="148"/>
        <v>122</v>
      </c>
      <c r="V325" s="461"/>
      <c r="X325" s="472"/>
    </row>
    <row r="326" spans="1:24" s="482" customFormat="1" ht="24" customHeight="1">
      <c r="A326" s="454" t="s">
        <v>1159</v>
      </c>
      <c r="B326" s="498" t="s">
        <v>1160</v>
      </c>
      <c r="C326" s="503" t="s">
        <v>827</v>
      </c>
      <c r="D326" s="498">
        <v>1</v>
      </c>
      <c r="E326" s="498">
        <v>9</v>
      </c>
      <c r="F326" s="457">
        <v>962</v>
      </c>
      <c r="G326" s="463">
        <f t="shared" ref="G326:G339" si="149">H326+L326</f>
        <v>235420</v>
      </c>
      <c r="H326" s="463">
        <f t="shared" ref="H326:H339" si="150">I326+K326</f>
        <v>162600</v>
      </c>
      <c r="I326" s="463">
        <v>132600</v>
      </c>
      <c r="J326" s="463">
        <v>5</v>
      </c>
      <c r="K326" s="463">
        <f t="shared" ref="K326:K339" si="151">IF(F326&gt;=500,IF(AND(F326&gt;=3000),30000,30000),30000)</f>
        <v>30000</v>
      </c>
      <c r="L326" s="463">
        <f t="shared" ref="L326:L339" si="152">SUM(M326:T326)</f>
        <v>72820</v>
      </c>
      <c r="M326" s="463">
        <v>10000</v>
      </c>
      <c r="N326" s="505">
        <v>1920</v>
      </c>
      <c r="O326" s="463">
        <v>20000</v>
      </c>
      <c r="P326" s="463">
        <v>10000</v>
      </c>
      <c r="Q326" s="463">
        <v>4900</v>
      </c>
      <c r="R326" s="506"/>
      <c r="S326" s="506">
        <f t="shared" ref="S326:S339" si="153">J326*2400</f>
        <v>12000</v>
      </c>
      <c r="T326" s="507">
        <v>14000</v>
      </c>
      <c r="U326" s="508">
        <v>6</v>
      </c>
      <c r="V326" s="449"/>
      <c r="X326" s="472"/>
    </row>
    <row r="327" spans="1:24" s="479" customFormat="1" ht="24" customHeight="1">
      <c r="A327" s="454" t="s">
        <v>1159</v>
      </c>
      <c r="B327" s="498" t="s">
        <v>1161</v>
      </c>
      <c r="C327" s="503" t="s">
        <v>829</v>
      </c>
      <c r="D327" s="498">
        <v>1</v>
      </c>
      <c r="E327" s="498">
        <v>10</v>
      </c>
      <c r="F327" s="457">
        <v>1317</v>
      </c>
      <c r="G327" s="463">
        <f t="shared" si="149"/>
        <v>244820</v>
      </c>
      <c r="H327" s="463">
        <f t="shared" si="150"/>
        <v>162600</v>
      </c>
      <c r="I327" s="463">
        <v>132600</v>
      </c>
      <c r="J327" s="463">
        <v>5</v>
      </c>
      <c r="K327" s="463">
        <f t="shared" si="151"/>
        <v>30000</v>
      </c>
      <c r="L327" s="463">
        <f t="shared" si="152"/>
        <v>82220</v>
      </c>
      <c r="M327" s="463">
        <v>10000</v>
      </c>
      <c r="N327" s="505">
        <v>1920</v>
      </c>
      <c r="O327" s="463">
        <v>20000</v>
      </c>
      <c r="P327" s="463">
        <v>10000</v>
      </c>
      <c r="Q327" s="463">
        <v>1900</v>
      </c>
      <c r="R327" s="506"/>
      <c r="S327" s="506">
        <f t="shared" si="153"/>
        <v>12000</v>
      </c>
      <c r="T327" s="507">
        <v>26400</v>
      </c>
      <c r="U327" s="508">
        <v>8</v>
      </c>
      <c r="V327" s="449"/>
      <c r="X327" s="472"/>
    </row>
    <row r="328" spans="1:24" s="479" customFormat="1" ht="24" customHeight="1">
      <c r="A328" s="454" t="s">
        <v>1159</v>
      </c>
      <c r="B328" s="498" t="s">
        <v>1162</v>
      </c>
      <c r="C328" s="503" t="s">
        <v>829</v>
      </c>
      <c r="D328" s="498">
        <v>1</v>
      </c>
      <c r="E328" s="498">
        <v>9</v>
      </c>
      <c r="F328" s="457">
        <v>1269</v>
      </c>
      <c r="G328" s="463">
        <f t="shared" si="149"/>
        <v>250820</v>
      </c>
      <c r="H328" s="463">
        <f t="shared" si="150"/>
        <v>162600</v>
      </c>
      <c r="I328" s="463">
        <v>132600</v>
      </c>
      <c r="J328" s="463">
        <v>5</v>
      </c>
      <c r="K328" s="463">
        <f t="shared" si="151"/>
        <v>30000</v>
      </c>
      <c r="L328" s="463">
        <f t="shared" si="152"/>
        <v>88220</v>
      </c>
      <c r="M328" s="463">
        <v>10000</v>
      </c>
      <c r="N328" s="505">
        <v>1920</v>
      </c>
      <c r="O328" s="463">
        <v>20000</v>
      </c>
      <c r="P328" s="463">
        <v>10000</v>
      </c>
      <c r="Q328" s="463">
        <v>23600</v>
      </c>
      <c r="R328" s="506">
        <v>3500</v>
      </c>
      <c r="S328" s="506">
        <f t="shared" si="153"/>
        <v>12000</v>
      </c>
      <c r="T328" s="507">
        <v>7200</v>
      </c>
      <c r="U328" s="508">
        <v>3</v>
      </c>
      <c r="V328" s="449"/>
      <c r="X328" s="472"/>
    </row>
    <row r="329" spans="1:24" s="479" customFormat="1" ht="24" customHeight="1">
      <c r="A329" s="454" t="s">
        <v>1159</v>
      </c>
      <c r="B329" s="454" t="s">
        <v>1163</v>
      </c>
      <c r="C329" s="503" t="s">
        <v>827</v>
      </c>
      <c r="D329" s="498">
        <v>2</v>
      </c>
      <c r="E329" s="498">
        <v>10</v>
      </c>
      <c r="F329" s="457">
        <v>593</v>
      </c>
      <c r="G329" s="463">
        <f t="shared" si="149"/>
        <v>235800</v>
      </c>
      <c r="H329" s="463">
        <f t="shared" si="150"/>
        <v>138600</v>
      </c>
      <c r="I329" s="463">
        <v>108600</v>
      </c>
      <c r="J329" s="463">
        <v>4</v>
      </c>
      <c r="K329" s="463">
        <f t="shared" si="151"/>
        <v>30000</v>
      </c>
      <c r="L329" s="463">
        <f t="shared" si="152"/>
        <v>97200</v>
      </c>
      <c r="M329" s="463">
        <v>10000</v>
      </c>
      <c r="N329" s="505">
        <v>1920</v>
      </c>
      <c r="O329" s="463">
        <v>20000</v>
      </c>
      <c r="P329" s="463">
        <v>10000</v>
      </c>
      <c r="Q329" s="463">
        <v>17000</v>
      </c>
      <c r="R329" s="506"/>
      <c r="S329" s="506">
        <f t="shared" si="153"/>
        <v>9600</v>
      </c>
      <c r="T329" s="507">
        <v>28680</v>
      </c>
      <c r="U329" s="508">
        <v>8</v>
      </c>
      <c r="V329" s="449"/>
      <c r="X329" s="472"/>
    </row>
    <row r="330" spans="1:24" s="482" customFormat="1" ht="24" customHeight="1">
      <c r="A330" s="454" t="s">
        <v>1159</v>
      </c>
      <c r="B330" s="498" t="s">
        <v>1164</v>
      </c>
      <c r="C330" s="503" t="s">
        <v>827</v>
      </c>
      <c r="D330" s="498">
        <v>1</v>
      </c>
      <c r="E330" s="498">
        <v>5</v>
      </c>
      <c r="F330" s="457">
        <v>850</v>
      </c>
      <c r="G330" s="463">
        <f t="shared" si="149"/>
        <v>188920</v>
      </c>
      <c r="H330" s="463">
        <f t="shared" si="150"/>
        <v>114600</v>
      </c>
      <c r="I330" s="463">
        <v>84600</v>
      </c>
      <c r="J330" s="463">
        <v>3</v>
      </c>
      <c r="K330" s="463">
        <f t="shared" si="151"/>
        <v>30000</v>
      </c>
      <c r="L330" s="463">
        <f t="shared" si="152"/>
        <v>74320</v>
      </c>
      <c r="M330" s="463">
        <v>10000</v>
      </c>
      <c r="N330" s="505">
        <v>1920</v>
      </c>
      <c r="O330" s="463">
        <v>20000</v>
      </c>
      <c r="P330" s="463">
        <v>10000</v>
      </c>
      <c r="Q330" s="463">
        <v>6000</v>
      </c>
      <c r="R330" s="506"/>
      <c r="S330" s="506">
        <f t="shared" si="153"/>
        <v>7200</v>
      </c>
      <c r="T330" s="507">
        <v>19200</v>
      </c>
      <c r="U330" s="508">
        <v>5</v>
      </c>
      <c r="V330" s="449"/>
      <c r="X330" s="472"/>
    </row>
    <row r="331" spans="1:24" s="479" customFormat="1" ht="24" customHeight="1">
      <c r="A331" s="454" t="s">
        <v>1159</v>
      </c>
      <c r="B331" s="498" t="s">
        <v>1165</v>
      </c>
      <c r="C331" s="503" t="s">
        <v>829</v>
      </c>
      <c r="D331" s="498">
        <v>1</v>
      </c>
      <c r="E331" s="498">
        <v>9</v>
      </c>
      <c r="F331" s="457">
        <v>1051</v>
      </c>
      <c r="G331" s="463">
        <f t="shared" si="149"/>
        <v>249270</v>
      </c>
      <c r="H331" s="463">
        <f t="shared" si="150"/>
        <v>162600</v>
      </c>
      <c r="I331" s="463">
        <v>132600</v>
      </c>
      <c r="J331" s="463">
        <v>5</v>
      </c>
      <c r="K331" s="463">
        <f t="shared" si="151"/>
        <v>30000</v>
      </c>
      <c r="L331" s="463">
        <f t="shared" si="152"/>
        <v>86670</v>
      </c>
      <c r="M331" s="463">
        <v>10000</v>
      </c>
      <c r="N331" s="505">
        <v>1920</v>
      </c>
      <c r="O331" s="463">
        <v>20000</v>
      </c>
      <c r="P331" s="463">
        <v>10000</v>
      </c>
      <c r="Q331" s="463">
        <v>0</v>
      </c>
      <c r="R331" s="506">
        <v>10750</v>
      </c>
      <c r="S331" s="506">
        <f t="shared" si="153"/>
        <v>12000</v>
      </c>
      <c r="T331" s="507">
        <v>22000</v>
      </c>
      <c r="U331" s="508">
        <v>8</v>
      </c>
      <c r="V331" s="449"/>
      <c r="X331" s="472"/>
    </row>
    <row r="332" spans="1:24" s="479" customFormat="1" ht="24" customHeight="1">
      <c r="A332" s="454" t="s">
        <v>1159</v>
      </c>
      <c r="B332" s="498" t="s">
        <v>1166</v>
      </c>
      <c r="C332" s="503" t="s">
        <v>829</v>
      </c>
      <c r="D332" s="498">
        <v>2</v>
      </c>
      <c r="E332" s="498">
        <v>15</v>
      </c>
      <c r="F332" s="457">
        <v>1599</v>
      </c>
      <c r="G332" s="463">
        <f t="shared" si="149"/>
        <v>283820</v>
      </c>
      <c r="H332" s="463">
        <f t="shared" si="150"/>
        <v>162600</v>
      </c>
      <c r="I332" s="463">
        <v>132600</v>
      </c>
      <c r="J332" s="463">
        <v>5</v>
      </c>
      <c r="K332" s="463">
        <f t="shared" si="151"/>
        <v>30000</v>
      </c>
      <c r="L332" s="463">
        <f t="shared" si="152"/>
        <v>121220</v>
      </c>
      <c r="M332" s="463">
        <v>10000</v>
      </c>
      <c r="N332" s="505">
        <v>1920</v>
      </c>
      <c r="O332" s="463">
        <v>20000</v>
      </c>
      <c r="P332" s="463">
        <v>10000</v>
      </c>
      <c r="Q332" s="463">
        <v>14300</v>
      </c>
      <c r="R332" s="506">
        <v>12200</v>
      </c>
      <c r="S332" s="506">
        <f t="shared" si="153"/>
        <v>12000</v>
      </c>
      <c r="T332" s="507">
        <v>40800</v>
      </c>
      <c r="U332" s="508">
        <v>11</v>
      </c>
      <c r="V332" s="449"/>
      <c r="X332" s="472"/>
    </row>
    <row r="333" spans="1:24" s="473" customFormat="1" ht="24" customHeight="1">
      <c r="A333" s="454" t="s">
        <v>1159</v>
      </c>
      <c r="B333" s="503" t="s">
        <v>1167</v>
      </c>
      <c r="C333" s="503" t="s">
        <v>827</v>
      </c>
      <c r="D333" s="503">
        <v>2</v>
      </c>
      <c r="E333" s="503">
        <v>25</v>
      </c>
      <c r="F333" s="504">
        <v>2580</v>
      </c>
      <c r="G333" s="463">
        <f t="shared" si="149"/>
        <v>301420</v>
      </c>
      <c r="H333" s="463">
        <f t="shared" si="150"/>
        <v>186600</v>
      </c>
      <c r="I333" s="463">
        <v>156600</v>
      </c>
      <c r="J333" s="463">
        <v>6</v>
      </c>
      <c r="K333" s="463">
        <f t="shared" si="151"/>
        <v>30000</v>
      </c>
      <c r="L333" s="463">
        <f t="shared" si="152"/>
        <v>114820</v>
      </c>
      <c r="M333" s="463">
        <v>10000</v>
      </c>
      <c r="N333" s="505">
        <v>1920</v>
      </c>
      <c r="O333" s="463">
        <v>20000</v>
      </c>
      <c r="P333" s="463">
        <v>10000</v>
      </c>
      <c r="Q333" s="463">
        <v>22500</v>
      </c>
      <c r="R333" s="506"/>
      <c r="S333" s="506">
        <f t="shared" si="153"/>
        <v>14400</v>
      </c>
      <c r="T333" s="507">
        <v>36000</v>
      </c>
      <c r="U333" s="508">
        <v>12</v>
      </c>
      <c r="V333" s="509"/>
      <c r="X333" s="472"/>
    </row>
    <row r="334" spans="1:24" s="473" customFormat="1" ht="24" customHeight="1">
      <c r="A334" s="454" t="s">
        <v>1159</v>
      </c>
      <c r="B334" s="503" t="s">
        <v>1168</v>
      </c>
      <c r="C334" s="503" t="s">
        <v>829</v>
      </c>
      <c r="D334" s="503">
        <v>2</v>
      </c>
      <c r="E334" s="503">
        <v>17</v>
      </c>
      <c r="F334" s="504">
        <v>1659</v>
      </c>
      <c r="G334" s="463">
        <f t="shared" si="149"/>
        <v>262620</v>
      </c>
      <c r="H334" s="463">
        <f t="shared" si="150"/>
        <v>162600</v>
      </c>
      <c r="I334" s="463">
        <v>132600</v>
      </c>
      <c r="J334" s="463">
        <v>5</v>
      </c>
      <c r="K334" s="463">
        <f t="shared" si="151"/>
        <v>30000</v>
      </c>
      <c r="L334" s="463">
        <f t="shared" si="152"/>
        <v>100020</v>
      </c>
      <c r="M334" s="463">
        <v>10000</v>
      </c>
      <c r="N334" s="505">
        <v>1920</v>
      </c>
      <c r="O334" s="463">
        <v>20000</v>
      </c>
      <c r="P334" s="463">
        <v>10000</v>
      </c>
      <c r="Q334" s="463">
        <v>14500</v>
      </c>
      <c r="R334" s="506"/>
      <c r="S334" s="506">
        <f t="shared" si="153"/>
        <v>12000</v>
      </c>
      <c r="T334" s="507">
        <v>31600</v>
      </c>
      <c r="U334" s="508">
        <v>9</v>
      </c>
      <c r="V334" s="509"/>
      <c r="X334" s="472"/>
    </row>
    <row r="335" spans="1:24" s="473" customFormat="1" ht="24" customHeight="1">
      <c r="A335" s="454" t="s">
        <v>1159</v>
      </c>
      <c r="B335" s="503" t="s">
        <v>1169</v>
      </c>
      <c r="C335" s="503" t="s">
        <v>827</v>
      </c>
      <c r="D335" s="503">
        <v>2</v>
      </c>
      <c r="E335" s="503">
        <v>15</v>
      </c>
      <c r="F335" s="504">
        <v>1107</v>
      </c>
      <c r="G335" s="463">
        <f t="shared" si="149"/>
        <v>273720</v>
      </c>
      <c r="H335" s="463">
        <f t="shared" si="150"/>
        <v>162600</v>
      </c>
      <c r="I335" s="463">
        <v>132600</v>
      </c>
      <c r="J335" s="463">
        <v>5</v>
      </c>
      <c r="K335" s="463">
        <f t="shared" si="151"/>
        <v>30000</v>
      </c>
      <c r="L335" s="463">
        <f t="shared" si="152"/>
        <v>111120</v>
      </c>
      <c r="M335" s="463">
        <v>10000</v>
      </c>
      <c r="N335" s="505">
        <v>1920</v>
      </c>
      <c r="O335" s="463">
        <v>20000</v>
      </c>
      <c r="P335" s="463">
        <v>10000</v>
      </c>
      <c r="Q335" s="463">
        <v>26000</v>
      </c>
      <c r="R335" s="506"/>
      <c r="S335" s="506">
        <f t="shared" si="153"/>
        <v>12000</v>
      </c>
      <c r="T335" s="507">
        <v>31200</v>
      </c>
      <c r="U335" s="508">
        <v>9</v>
      </c>
      <c r="V335" s="510" t="s">
        <v>1170</v>
      </c>
      <c r="X335" s="472"/>
    </row>
    <row r="336" spans="1:24" s="473" customFormat="1" ht="24" customHeight="1">
      <c r="A336" s="454" t="s">
        <v>1159</v>
      </c>
      <c r="B336" s="503" t="s">
        <v>1171</v>
      </c>
      <c r="C336" s="503" t="s">
        <v>829</v>
      </c>
      <c r="D336" s="503">
        <v>2</v>
      </c>
      <c r="E336" s="503">
        <v>15</v>
      </c>
      <c r="F336" s="504">
        <v>1144</v>
      </c>
      <c r="G336" s="463">
        <f t="shared" si="149"/>
        <v>276500</v>
      </c>
      <c r="H336" s="463">
        <f t="shared" si="150"/>
        <v>162600</v>
      </c>
      <c r="I336" s="463">
        <v>132600</v>
      </c>
      <c r="J336" s="463">
        <v>5</v>
      </c>
      <c r="K336" s="463">
        <f t="shared" si="151"/>
        <v>30000</v>
      </c>
      <c r="L336" s="463">
        <f t="shared" si="152"/>
        <v>113900</v>
      </c>
      <c r="M336" s="463">
        <v>10000</v>
      </c>
      <c r="N336" s="505">
        <v>1920</v>
      </c>
      <c r="O336" s="463">
        <v>20000</v>
      </c>
      <c r="P336" s="463">
        <v>10000</v>
      </c>
      <c r="Q336" s="463">
        <v>19300</v>
      </c>
      <c r="R336" s="506"/>
      <c r="S336" s="506">
        <f t="shared" si="153"/>
        <v>12000</v>
      </c>
      <c r="T336" s="507">
        <v>40680</v>
      </c>
      <c r="U336" s="508">
        <v>11</v>
      </c>
      <c r="V336" s="509"/>
      <c r="X336" s="472"/>
    </row>
    <row r="337" spans="1:24" s="473" customFormat="1" ht="24" customHeight="1">
      <c r="A337" s="454" t="s">
        <v>1159</v>
      </c>
      <c r="B337" s="503" t="s">
        <v>1172</v>
      </c>
      <c r="C337" s="503" t="s">
        <v>829</v>
      </c>
      <c r="D337" s="503">
        <v>2</v>
      </c>
      <c r="E337" s="503">
        <v>12</v>
      </c>
      <c r="F337" s="504">
        <v>1123</v>
      </c>
      <c r="G337" s="463">
        <f t="shared" si="149"/>
        <v>273020</v>
      </c>
      <c r="H337" s="463">
        <f t="shared" si="150"/>
        <v>162600</v>
      </c>
      <c r="I337" s="463">
        <v>132600</v>
      </c>
      <c r="J337" s="463">
        <v>5</v>
      </c>
      <c r="K337" s="463">
        <f t="shared" si="151"/>
        <v>30000</v>
      </c>
      <c r="L337" s="463">
        <f t="shared" si="152"/>
        <v>110420</v>
      </c>
      <c r="M337" s="463">
        <v>10000</v>
      </c>
      <c r="N337" s="505">
        <v>1920</v>
      </c>
      <c r="O337" s="463">
        <v>20000</v>
      </c>
      <c r="P337" s="463">
        <v>10000</v>
      </c>
      <c r="Q337" s="463">
        <v>15700</v>
      </c>
      <c r="R337" s="506"/>
      <c r="S337" s="506">
        <f t="shared" si="153"/>
        <v>12000</v>
      </c>
      <c r="T337" s="507">
        <v>40800</v>
      </c>
      <c r="U337" s="508">
        <v>12</v>
      </c>
      <c r="V337" s="509"/>
      <c r="X337" s="472"/>
    </row>
    <row r="338" spans="1:24" s="473" customFormat="1" ht="24" customHeight="1">
      <c r="A338" s="454" t="s">
        <v>1159</v>
      </c>
      <c r="B338" s="503" t="s">
        <v>1173</v>
      </c>
      <c r="C338" s="503" t="s">
        <v>829</v>
      </c>
      <c r="D338" s="503">
        <v>2</v>
      </c>
      <c r="E338" s="503">
        <v>19</v>
      </c>
      <c r="F338" s="504">
        <v>1714</v>
      </c>
      <c r="G338" s="463">
        <f t="shared" si="149"/>
        <v>261820</v>
      </c>
      <c r="H338" s="463">
        <f t="shared" si="150"/>
        <v>162600</v>
      </c>
      <c r="I338" s="463">
        <v>132600</v>
      </c>
      <c r="J338" s="463">
        <v>5</v>
      </c>
      <c r="K338" s="463">
        <f t="shared" si="151"/>
        <v>30000</v>
      </c>
      <c r="L338" s="463">
        <f t="shared" si="152"/>
        <v>99220</v>
      </c>
      <c r="M338" s="463">
        <v>10000</v>
      </c>
      <c r="N338" s="505">
        <v>1920</v>
      </c>
      <c r="O338" s="463">
        <v>20000</v>
      </c>
      <c r="P338" s="463">
        <v>10000</v>
      </c>
      <c r="Q338" s="463">
        <v>19300</v>
      </c>
      <c r="R338" s="506"/>
      <c r="S338" s="506">
        <f t="shared" si="153"/>
        <v>12000</v>
      </c>
      <c r="T338" s="507">
        <v>26000</v>
      </c>
      <c r="U338" s="508">
        <v>8</v>
      </c>
      <c r="V338" s="509"/>
      <c r="X338" s="472"/>
    </row>
    <row r="339" spans="1:24" s="475" customFormat="1" ht="24" customHeight="1">
      <c r="A339" s="454" t="s">
        <v>1159</v>
      </c>
      <c r="B339" s="503" t="s">
        <v>1174</v>
      </c>
      <c r="C339" s="503" t="s">
        <v>827</v>
      </c>
      <c r="D339" s="503">
        <v>1</v>
      </c>
      <c r="E339" s="503">
        <v>11</v>
      </c>
      <c r="F339" s="504">
        <v>967</v>
      </c>
      <c r="G339" s="463">
        <f t="shared" si="149"/>
        <v>258580</v>
      </c>
      <c r="H339" s="463">
        <f t="shared" si="150"/>
        <v>162600</v>
      </c>
      <c r="I339" s="463">
        <v>132600</v>
      </c>
      <c r="J339" s="463">
        <v>5</v>
      </c>
      <c r="K339" s="463">
        <f t="shared" si="151"/>
        <v>30000</v>
      </c>
      <c r="L339" s="463">
        <f t="shared" si="152"/>
        <v>95980</v>
      </c>
      <c r="M339" s="463">
        <v>10000</v>
      </c>
      <c r="N339" s="505">
        <v>1920</v>
      </c>
      <c r="O339" s="463">
        <v>20000</v>
      </c>
      <c r="P339" s="463">
        <v>10000</v>
      </c>
      <c r="Q339" s="463">
        <v>5500</v>
      </c>
      <c r="R339" s="506"/>
      <c r="S339" s="506">
        <f t="shared" si="153"/>
        <v>12000</v>
      </c>
      <c r="T339" s="507">
        <v>36560</v>
      </c>
      <c r="U339" s="508">
        <v>12</v>
      </c>
      <c r="V339" s="509"/>
      <c r="X339" s="472"/>
    </row>
    <row r="340" spans="1:24" s="474" customFormat="1" ht="24" customHeight="1">
      <c r="A340" s="443" t="s">
        <v>1175</v>
      </c>
      <c r="B340" s="502"/>
      <c r="C340" s="502"/>
      <c r="D340" s="502">
        <f t="shared" ref="D340:U340" si="154">SUM(D341:D355)</f>
        <v>27</v>
      </c>
      <c r="E340" s="502">
        <f t="shared" si="154"/>
        <v>285</v>
      </c>
      <c r="F340" s="502">
        <f t="shared" si="154"/>
        <v>39721</v>
      </c>
      <c r="G340" s="502">
        <f t="shared" si="154"/>
        <v>4534480</v>
      </c>
      <c r="H340" s="502">
        <f t="shared" si="154"/>
        <v>2729000</v>
      </c>
      <c r="I340" s="502">
        <f t="shared" si="154"/>
        <v>2229000</v>
      </c>
      <c r="J340" s="502">
        <f t="shared" si="154"/>
        <v>85</v>
      </c>
      <c r="K340" s="502">
        <f t="shared" si="154"/>
        <v>500000</v>
      </c>
      <c r="L340" s="502">
        <f t="shared" si="154"/>
        <v>1805480</v>
      </c>
      <c r="M340" s="502">
        <f t="shared" si="154"/>
        <v>150000</v>
      </c>
      <c r="N340" s="502">
        <f t="shared" si="154"/>
        <v>28800</v>
      </c>
      <c r="O340" s="502">
        <f t="shared" si="154"/>
        <v>300000</v>
      </c>
      <c r="P340" s="502">
        <f t="shared" si="154"/>
        <v>150000</v>
      </c>
      <c r="Q340" s="502">
        <f t="shared" si="154"/>
        <v>334200</v>
      </c>
      <c r="R340" s="512">
        <f t="shared" si="154"/>
        <v>20650</v>
      </c>
      <c r="S340" s="512">
        <f t="shared" si="154"/>
        <v>204000</v>
      </c>
      <c r="T340" s="512">
        <f t="shared" si="154"/>
        <v>617830</v>
      </c>
      <c r="U340" s="512">
        <f t="shared" si="154"/>
        <v>189</v>
      </c>
      <c r="V340" s="513"/>
      <c r="X340" s="472"/>
    </row>
    <row r="341" spans="1:24" s="479" customFormat="1" ht="24" customHeight="1">
      <c r="A341" s="454" t="s">
        <v>1176</v>
      </c>
      <c r="B341" s="454" t="s">
        <v>1177</v>
      </c>
      <c r="C341" s="503" t="s">
        <v>827</v>
      </c>
      <c r="D341" s="498">
        <v>2</v>
      </c>
      <c r="E341" s="498">
        <v>18</v>
      </c>
      <c r="F341" s="457">
        <v>1789</v>
      </c>
      <c r="G341" s="463">
        <f t="shared" ref="G341:G355" si="155">H341+L341</f>
        <v>273620</v>
      </c>
      <c r="H341" s="463">
        <f t="shared" ref="H341:H355" si="156">I341+K341</f>
        <v>162600</v>
      </c>
      <c r="I341" s="463">
        <v>132600</v>
      </c>
      <c r="J341" s="463">
        <v>5</v>
      </c>
      <c r="K341" s="463">
        <f t="shared" ref="K341:K343" si="157">IF(F341&gt;=500,IF(AND(F341&gt;=3000),30000,30000),30000)</f>
        <v>30000</v>
      </c>
      <c r="L341" s="463">
        <f t="shared" ref="L341:L355" si="158">SUM(M341:T341)</f>
        <v>111020</v>
      </c>
      <c r="M341" s="463">
        <v>10000</v>
      </c>
      <c r="N341" s="505">
        <v>1920</v>
      </c>
      <c r="O341" s="463">
        <v>20000</v>
      </c>
      <c r="P341" s="463">
        <v>10000</v>
      </c>
      <c r="Q341" s="463">
        <v>11500</v>
      </c>
      <c r="R341" s="506"/>
      <c r="S341" s="506">
        <f t="shared" ref="S341:S355" si="159">J341*2400</f>
        <v>12000</v>
      </c>
      <c r="T341" s="507">
        <v>45600</v>
      </c>
      <c r="U341" s="508">
        <v>13</v>
      </c>
      <c r="V341" s="449"/>
      <c r="X341" s="472"/>
    </row>
    <row r="342" spans="1:24" s="479" customFormat="1" ht="24" customHeight="1">
      <c r="A342" s="454" t="s">
        <v>1176</v>
      </c>
      <c r="B342" s="498" t="s">
        <v>1178</v>
      </c>
      <c r="C342" s="503" t="s">
        <v>829</v>
      </c>
      <c r="D342" s="498">
        <v>2</v>
      </c>
      <c r="E342" s="498">
        <v>18</v>
      </c>
      <c r="F342" s="457">
        <v>1801</v>
      </c>
      <c r="G342" s="463">
        <f t="shared" si="155"/>
        <v>274400</v>
      </c>
      <c r="H342" s="463">
        <f t="shared" si="156"/>
        <v>162600</v>
      </c>
      <c r="I342" s="463">
        <v>132600</v>
      </c>
      <c r="J342" s="463">
        <v>5</v>
      </c>
      <c r="K342" s="463">
        <f t="shared" si="157"/>
        <v>30000</v>
      </c>
      <c r="L342" s="463">
        <f t="shared" si="158"/>
        <v>111800</v>
      </c>
      <c r="M342" s="463">
        <v>10000</v>
      </c>
      <c r="N342" s="505">
        <v>1920</v>
      </c>
      <c r="O342" s="463">
        <v>20000</v>
      </c>
      <c r="P342" s="463">
        <v>10000</v>
      </c>
      <c r="Q342" s="463">
        <v>22000</v>
      </c>
      <c r="R342" s="506"/>
      <c r="S342" s="506">
        <f t="shared" si="159"/>
        <v>12000</v>
      </c>
      <c r="T342" s="507">
        <v>35880</v>
      </c>
      <c r="U342" s="508">
        <v>11</v>
      </c>
      <c r="V342" s="449"/>
      <c r="X342" s="472"/>
    </row>
    <row r="343" spans="1:24" s="479" customFormat="1" ht="24" customHeight="1">
      <c r="A343" s="454" t="s">
        <v>1176</v>
      </c>
      <c r="B343" s="498" t="s">
        <v>1179</v>
      </c>
      <c r="C343" s="503" t="s">
        <v>827</v>
      </c>
      <c r="D343" s="498">
        <v>1</v>
      </c>
      <c r="E343" s="498">
        <v>9</v>
      </c>
      <c r="F343" s="457">
        <v>1067</v>
      </c>
      <c r="G343" s="463">
        <f t="shared" si="155"/>
        <v>255720</v>
      </c>
      <c r="H343" s="463">
        <f t="shared" si="156"/>
        <v>162600</v>
      </c>
      <c r="I343" s="463">
        <v>132600</v>
      </c>
      <c r="J343" s="463">
        <v>5</v>
      </c>
      <c r="K343" s="463">
        <f t="shared" si="157"/>
        <v>30000</v>
      </c>
      <c r="L343" s="463">
        <f t="shared" si="158"/>
        <v>93120</v>
      </c>
      <c r="M343" s="463">
        <v>10000</v>
      </c>
      <c r="N343" s="505">
        <v>1920</v>
      </c>
      <c r="O343" s="463">
        <v>20000</v>
      </c>
      <c r="P343" s="463">
        <v>10000</v>
      </c>
      <c r="Q343" s="463">
        <v>20000</v>
      </c>
      <c r="R343" s="506"/>
      <c r="S343" s="506">
        <f t="shared" si="159"/>
        <v>12000</v>
      </c>
      <c r="T343" s="507">
        <v>19200</v>
      </c>
      <c r="U343" s="508">
        <v>5</v>
      </c>
      <c r="V343" s="449"/>
      <c r="X343" s="472"/>
    </row>
    <row r="344" spans="1:24" s="479" customFormat="1" ht="24" customHeight="1">
      <c r="A344" s="454" t="s">
        <v>1176</v>
      </c>
      <c r="B344" s="498" t="s">
        <v>1180</v>
      </c>
      <c r="C344" s="503" t="s">
        <v>827</v>
      </c>
      <c r="D344" s="498">
        <v>2</v>
      </c>
      <c r="E344" s="498">
        <v>23</v>
      </c>
      <c r="F344" s="457">
        <v>3033</v>
      </c>
      <c r="G344" s="463">
        <f t="shared" si="155"/>
        <v>357600</v>
      </c>
      <c r="H344" s="463">
        <f t="shared" si="156"/>
        <v>220600</v>
      </c>
      <c r="I344" s="463">
        <v>180600</v>
      </c>
      <c r="J344" s="463">
        <v>7</v>
      </c>
      <c r="K344" s="463">
        <f t="shared" ref="K344:K348" si="160">IF(F344&gt;=500,IF(AND(F344&gt;=3000),40000,40000),40000)</f>
        <v>40000</v>
      </c>
      <c r="L344" s="463">
        <f t="shared" si="158"/>
        <v>137000</v>
      </c>
      <c r="M344" s="463">
        <v>10000</v>
      </c>
      <c r="N344" s="505">
        <v>1920</v>
      </c>
      <c r="O344" s="463">
        <v>20000</v>
      </c>
      <c r="P344" s="463">
        <v>10000</v>
      </c>
      <c r="Q344" s="463">
        <v>17800</v>
      </c>
      <c r="R344" s="506"/>
      <c r="S344" s="506">
        <f t="shared" si="159"/>
        <v>16800</v>
      </c>
      <c r="T344" s="507">
        <v>60480</v>
      </c>
      <c r="U344" s="508">
        <v>19</v>
      </c>
      <c r="V344" s="449"/>
      <c r="X344" s="472"/>
    </row>
    <row r="345" spans="1:24" s="479" customFormat="1" ht="24" customHeight="1">
      <c r="A345" s="454" t="s">
        <v>1176</v>
      </c>
      <c r="B345" s="498" t="s">
        <v>1181</v>
      </c>
      <c r="C345" s="503" t="s">
        <v>827</v>
      </c>
      <c r="D345" s="498">
        <v>2</v>
      </c>
      <c r="E345" s="498">
        <v>25</v>
      </c>
      <c r="F345" s="457">
        <v>3287</v>
      </c>
      <c r="G345" s="463">
        <f t="shared" si="155"/>
        <v>308620</v>
      </c>
      <c r="H345" s="463">
        <f t="shared" si="156"/>
        <v>172600</v>
      </c>
      <c r="I345" s="463">
        <v>132600</v>
      </c>
      <c r="J345" s="463">
        <v>5</v>
      </c>
      <c r="K345" s="463">
        <f t="shared" si="160"/>
        <v>40000</v>
      </c>
      <c r="L345" s="463">
        <f t="shared" si="158"/>
        <v>136020</v>
      </c>
      <c r="M345" s="463">
        <v>10000</v>
      </c>
      <c r="N345" s="505">
        <v>1920</v>
      </c>
      <c r="O345" s="463">
        <v>20000</v>
      </c>
      <c r="P345" s="463">
        <v>10000</v>
      </c>
      <c r="Q345" s="463">
        <v>29300</v>
      </c>
      <c r="R345" s="506" t="s">
        <v>747</v>
      </c>
      <c r="S345" s="506">
        <f t="shared" si="159"/>
        <v>12000</v>
      </c>
      <c r="T345" s="507">
        <v>52800</v>
      </c>
      <c r="U345" s="508">
        <v>14</v>
      </c>
      <c r="V345" s="449"/>
      <c r="X345" s="472"/>
    </row>
    <row r="346" spans="1:24" s="479" customFormat="1" ht="24" customHeight="1">
      <c r="A346" s="454" t="s">
        <v>1176</v>
      </c>
      <c r="B346" s="454" t="s">
        <v>1182</v>
      </c>
      <c r="C346" s="503" t="s">
        <v>827</v>
      </c>
      <c r="D346" s="498">
        <v>2</v>
      </c>
      <c r="E346" s="498">
        <v>17</v>
      </c>
      <c r="F346" s="457">
        <v>2459</v>
      </c>
      <c r="G346" s="463">
        <f t="shared" si="155"/>
        <v>285420</v>
      </c>
      <c r="H346" s="463">
        <f t="shared" si="156"/>
        <v>162600</v>
      </c>
      <c r="I346" s="463">
        <v>132600</v>
      </c>
      <c r="J346" s="463">
        <v>5</v>
      </c>
      <c r="K346" s="463">
        <f t="shared" ref="K346:K354" si="161">IF(F346&gt;=500,IF(AND(F346&gt;=3000),30000,30000),30000)</f>
        <v>30000</v>
      </c>
      <c r="L346" s="463">
        <f t="shared" si="158"/>
        <v>122820</v>
      </c>
      <c r="M346" s="463">
        <v>10000</v>
      </c>
      <c r="N346" s="505">
        <v>1920</v>
      </c>
      <c r="O346" s="463">
        <v>20000</v>
      </c>
      <c r="P346" s="463">
        <v>10000</v>
      </c>
      <c r="Q346" s="463">
        <v>10900</v>
      </c>
      <c r="R346" s="506"/>
      <c r="S346" s="506">
        <f t="shared" si="159"/>
        <v>12000</v>
      </c>
      <c r="T346" s="507">
        <v>58000</v>
      </c>
      <c r="U346" s="508">
        <v>20</v>
      </c>
      <c r="V346" s="449"/>
      <c r="X346" s="472"/>
    </row>
    <row r="347" spans="1:24" s="479" customFormat="1" ht="24" customHeight="1">
      <c r="A347" s="454" t="s">
        <v>1176</v>
      </c>
      <c r="B347" s="498" t="s">
        <v>1183</v>
      </c>
      <c r="C347" s="503" t="s">
        <v>827</v>
      </c>
      <c r="D347" s="498">
        <v>4</v>
      </c>
      <c r="E347" s="498">
        <v>50</v>
      </c>
      <c r="F347" s="457">
        <v>6004</v>
      </c>
      <c r="G347" s="463">
        <f t="shared" si="155"/>
        <v>449730</v>
      </c>
      <c r="H347" s="463">
        <f t="shared" si="156"/>
        <v>220600</v>
      </c>
      <c r="I347" s="463">
        <v>180600</v>
      </c>
      <c r="J347" s="463">
        <v>7</v>
      </c>
      <c r="K347" s="463">
        <f t="shared" si="160"/>
        <v>40000</v>
      </c>
      <c r="L347" s="463">
        <f t="shared" si="158"/>
        <v>229130</v>
      </c>
      <c r="M347" s="463">
        <v>10000</v>
      </c>
      <c r="N347" s="505">
        <v>1920</v>
      </c>
      <c r="O347" s="463">
        <v>20000</v>
      </c>
      <c r="P347" s="463">
        <v>10000</v>
      </c>
      <c r="Q347" s="463">
        <v>53200</v>
      </c>
      <c r="R347" s="506">
        <v>16650</v>
      </c>
      <c r="S347" s="506">
        <f t="shared" si="159"/>
        <v>16800</v>
      </c>
      <c r="T347" s="507">
        <v>100560</v>
      </c>
      <c r="U347" s="508">
        <v>31</v>
      </c>
      <c r="V347" s="449"/>
      <c r="X347" s="472"/>
    </row>
    <row r="348" spans="1:24" s="479" customFormat="1" ht="24" customHeight="1">
      <c r="A348" s="454" t="s">
        <v>1176</v>
      </c>
      <c r="B348" s="498" t="s">
        <v>1184</v>
      </c>
      <c r="C348" s="503" t="s">
        <v>827</v>
      </c>
      <c r="D348" s="498">
        <v>1</v>
      </c>
      <c r="E348" s="498">
        <v>14</v>
      </c>
      <c r="F348" s="457">
        <v>3135</v>
      </c>
      <c r="G348" s="463">
        <f t="shared" si="155"/>
        <v>325620</v>
      </c>
      <c r="H348" s="463">
        <f t="shared" si="156"/>
        <v>220600</v>
      </c>
      <c r="I348" s="463">
        <v>180600</v>
      </c>
      <c r="J348" s="463">
        <v>7</v>
      </c>
      <c r="K348" s="463">
        <f t="shared" si="160"/>
        <v>40000</v>
      </c>
      <c r="L348" s="463">
        <f t="shared" si="158"/>
        <v>105020</v>
      </c>
      <c r="M348" s="463">
        <v>10000</v>
      </c>
      <c r="N348" s="505">
        <v>1920</v>
      </c>
      <c r="O348" s="463">
        <v>20000</v>
      </c>
      <c r="P348" s="463">
        <v>10000</v>
      </c>
      <c r="Q348" s="463">
        <v>24700</v>
      </c>
      <c r="R348" s="506"/>
      <c r="S348" s="506">
        <f t="shared" si="159"/>
        <v>16800</v>
      </c>
      <c r="T348" s="507">
        <v>21600</v>
      </c>
      <c r="U348" s="508">
        <v>8</v>
      </c>
      <c r="V348" s="449"/>
      <c r="X348" s="472"/>
    </row>
    <row r="349" spans="1:24" s="479" customFormat="1" ht="24" customHeight="1">
      <c r="A349" s="454" t="s">
        <v>1176</v>
      </c>
      <c r="B349" s="498" t="s">
        <v>1185</v>
      </c>
      <c r="C349" s="503" t="s">
        <v>829</v>
      </c>
      <c r="D349" s="498">
        <v>2</v>
      </c>
      <c r="E349" s="498">
        <v>12</v>
      </c>
      <c r="F349" s="457">
        <v>2200</v>
      </c>
      <c r="G349" s="463">
        <f t="shared" si="155"/>
        <v>279900</v>
      </c>
      <c r="H349" s="463">
        <f t="shared" si="156"/>
        <v>162600</v>
      </c>
      <c r="I349" s="463">
        <v>132600</v>
      </c>
      <c r="J349" s="463">
        <v>5</v>
      </c>
      <c r="K349" s="463">
        <f t="shared" si="161"/>
        <v>30000</v>
      </c>
      <c r="L349" s="463">
        <f t="shared" si="158"/>
        <v>117300</v>
      </c>
      <c r="M349" s="463">
        <v>10000</v>
      </c>
      <c r="N349" s="505">
        <v>1920</v>
      </c>
      <c r="O349" s="463">
        <v>20000</v>
      </c>
      <c r="P349" s="463">
        <v>10000</v>
      </c>
      <c r="Q349" s="463">
        <v>24300</v>
      </c>
      <c r="R349" s="506"/>
      <c r="S349" s="506">
        <f t="shared" si="159"/>
        <v>12000</v>
      </c>
      <c r="T349" s="507">
        <v>39080</v>
      </c>
      <c r="U349" s="508">
        <v>12</v>
      </c>
      <c r="V349" s="449"/>
      <c r="X349" s="472"/>
    </row>
    <row r="350" spans="1:24" s="479" customFormat="1" ht="24" customHeight="1">
      <c r="A350" s="454" t="s">
        <v>1176</v>
      </c>
      <c r="B350" s="498" t="s">
        <v>1186</v>
      </c>
      <c r="C350" s="503" t="s">
        <v>827</v>
      </c>
      <c r="D350" s="498">
        <v>2</v>
      </c>
      <c r="E350" s="498">
        <v>18</v>
      </c>
      <c r="F350" s="457">
        <v>2829</v>
      </c>
      <c r="G350" s="463">
        <f t="shared" si="155"/>
        <v>319300</v>
      </c>
      <c r="H350" s="463">
        <f t="shared" si="156"/>
        <v>186600</v>
      </c>
      <c r="I350" s="463">
        <v>156600</v>
      </c>
      <c r="J350" s="463">
        <v>6</v>
      </c>
      <c r="K350" s="463">
        <f t="shared" si="161"/>
        <v>30000</v>
      </c>
      <c r="L350" s="463">
        <f t="shared" si="158"/>
        <v>132700</v>
      </c>
      <c r="M350" s="463">
        <v>10000</v>
      </c>
      <c r="N350" s="505">
        <v>1920</v>
      </c>
      <c r="O350" s="463">
        <v>20000</v>
      </c>
      <c r="P350" s="463">
        <v>10000</v>
      </c>
      <c r="Q350" s="463">
        <v>28500</v>
      </c>
      <c r="R350" s="506"/>
      <c r="S350" s="506">
        <f t="shared" si="159"/>
        <v>14400</v>
      </c>
      <c r="T350" s="507">
        <v>47880</v>
      </c>
      <c r="U350" s="508">
        <v>13</v>
      </c>
      <c r="V350" s="449"/>
      <c r="X350" s="472"/>
    </row>
    <row r="351" spans="1:24" s="479" customFormat="1" ht="24" customHeight="1">
      <c r="A351" s="454" t="s">
        <v>1176</v>
      </c>
      <c r="B351" s="498" t="s">
        <v>1187</v>
      </c>
      <c r="C351" s="503" t="s">
        <v>827</v>
      </c>
      <c r="D351" s="498">
        <v>1</v>
      </c>
      <c r="E351" s="498">
        <v>13</v>
      </c>
      <c r="F351" s="457">
        <v>2123</v>
      </c>
      <c r="G351" s="463">
        <f t="shared" si="155"/>
        <v>266220</v>
      </c>
      <c r="H351" s="463">
        <f t="shared" si="156"/>
        <v>162600</v>
      </c>
      <c r="I351" s="463">
        <v>132600</v>
      </c>
      <c r="J351" s="463">
        <v>5</v>
      </c>
      <c r="K351" s="463">
        <f t="shared" si="161"/>
        <v>30000</v>
      </c>
      <c r="L351" s="463">
        <f t="shared" si="158"/>
        <v>103620</v>
      </c>
      <c r="M351" s="463">
        <v>10000</v>
      </c>
      <c r="N351" s="505">
        <v>1920</v>
      </c>
      <c r="O351" s="463">
        <v>20000</v>
      </c>
      <c r="P351" s="463">
        <v>10000</v>
      </c>
      <c r="Q351" s="463">
        <v>25700</v>
      </c>
      <c r="R351" s="506"/>
      <c r="S351" s="506">
        <f t="shared" si="159"/>
        <v>12000</v>
      </c>
      <c r="T351" s="507">
        <v>24000</v>
      </c>
      <c r="U351" s="508">
        <v>7</v>
      </c>
      <c r="V351" s="449"/>
      <c r="X351" s="472"/>
    </row>
    <row r="352" spans="1:24" s="479" customFormat="1" ht="24" customHeight="1">
      <c r="A352" s="454" t="s">
        <v>1176</v>
      </c>
      <c r="B352" s="498" t="s">
        <v>1188</v>
      </c>
      <c r="C352" s="503" t="s">
        <v>829</v>
      </c>
      <c r="D352" s="498">
        <v>2</v>
      </c>
      <c r="E352" s="498">
        <v>22</v>
      </c>
      <c r="F352" s="457">
        <v>2585</v>
      </c>
      <c r="G352" s="463">
        <f t="shared" si="155"/>
        <v>301020</v>
      </c>
      <c r="H352" s="463">
        <f t="shared" si="156"/>
        <v>186600</v>
      </c>
      <c r="I352" s="463">
        <v>156600</v>
      </c>
      <c r="J352" s="463">
        <v>6</v>
      </c>
      <c r="K352" s="463">
        <f t="shared" si="161"/>
        <v>30000</v>
      </c>
      <c r="L352" s="463">
        <f t="shared" si="158"/>
        <v>114420</v>
      </c>
      <c r="M352" s="463">
        <v>10000</v>
      </c>
      <c r="N352" s="505">
        <v>1920</v>
      </c>
      <c r="O352" s="463">
        <v>20000</v>
      </c>
      <c r="P352" s="463">
        <v>10000</v>
      </c>
      <c r="Q352" s="463">
        <v>18700</v>
      </c>
      <c r="R352" s="506"/>
      <c r="S352" s="506">
        <f t="shared" si="159"/>
        <v>14400</v>
      </c>
      <c r="T352" s="507">
        <v>39400</v>
      </c>
      <c r="U352" s="508">
        <v>13</v>
      </c>
      <c r="V352" s="449"/>
      <c r="X352" s="472"/>
    </row>
    <row r="353" spans="1:24" s="479" customFormat="1" ht="24" customHeight="1">
      <c r="A353" s="454" t="s">
        <v>1176</v>
      </c>
      <c r="B353" s="498" t="s">
        <v>1189</v>
      </c>
      <c r="C353" s="503" t="s">
        <v>827</v>
      </c>
      <c r="D353" s="498">
        <v>1</v>
      </c>
      <c r="E353" s="498">
        <v>12</v>
      </c>
      <c r="F353" s="457">
        <v>2075</v>
      </c>
      <c r="G353" s="463">
        <f t="shared" si="155"/>
        <v>238920</v>
      </c>
      <c r="H353" s="463">
        <f t="shared" si="156"/>
        <v>162600</v>
      </c>
      <c r="I353" s="463">
        <v>132600</v>
      </c>
      <c r="J353" s="463">
        <v>5</v>
      </c>
      <c r="K353" s="463">
        <f t="shared" si="161"/>
        <v>30000</v>
      </c>
      <c r="L353" s="463">
        <f t="shared" si="158"/>
        <v>76320</v>
      </c>
      <c r="M353" s="463">
        <v>10000</v>
      </c>
      <c r="N353" s="505">
        <v>1920</v>
      </c>
      <c r="O353" s="463">
        <v>20000</v>
      </c>
      <c r="P353" s="463">
        <v>10000</v>
      </c>
      <c r="Q353" s="463">
        <v>3200</v>
      </c>
      <c r="R353" s="506"/>
      <c r="S353" s="506">
        <f t="shared" si="159"/>
        <v>12000</v>
      </c>
      <c r="T353" s="507">
        <v>19200</v>
      </c>
      <c r="U353" s="508">
        <v>6</v>
      </c>
      <c r="V353" s="449"/>
      <c r="X353" s="472"/>
    </row>
    <row r="354" spans="1:24" s="479" customFormat="1" ht="24" customHeight="1">
      <c r="A354" s="454" t="s">
        <v>1176</v>
      </c>
      <c r="B354" s="498" t="s">
        <v>1190</v>
      </c>
      <c r="C354" s="503" t="s">
        <v>829</v>
      </c>
      <c r="D354" s="498">
        <v>1</v>
      </c>
      <c r="E354" s="498">
        <v>12</v>
      </c>
      <c r="F354" s="457">
        <v>1451</v>
      </c>
      <c r="G354" s="463">
        <f t="shared" si="155"/>
        <v>267720</v>
      </c>
      <c r="H354" s="463">
        <f t="shared" si="156"/>
        <v>162600</v>
      </c>
      <c r="I354" s="463">
        <v>132600</v>
      </c>
      <c r="J354" s="463">
        <v>5</v>
      </c>
      <c r="K354" s="463">
        <f t="shared" si="161"/>
        <v>30000</v>
      </c>
      <c r="L354" s="463">
        <f t="shared" si="158"/>
        <v>105120</v>
      </c>
      <c r="M354" s="463">
        <v>10000</v>
      </c>
      <c r="N354" s="505">
        <v>1920</v>
      </c>
      <c r="O354" s="463">
        <v>20000</v>
      </c>
      <c r="P354" s="463">
        <v>10000</v>
      </c>
      <c r="Q354" s="463">
        <v>27200</v>
      </c>
      <c r="R354" s="506"/>
      <c r="S354" s="506">
        <f t="shared" si="159"/>
        <v>12000</v>
      </c>
      <c r="T354" s="507">
        <v>24000</v>
      </c>
      <c r="U354" s="508">
        <v>7</v>
      </c>
      <c r="V354" s="449"/>
      <c r="X354" s="472"/>
    </row>
    <row r="355" spans="1:24" s="479" customFormat="1" ht="24" customHeight="1">
      <c r="A355" s="454" t="s">
        <v>1176</v>
      </c>
      <c r="B355" s="498" t="s">
        <v>1191</v>
      </c>
      <c r="C355" s="503" t="s">
        <v>827</v>
      </c>
      <c r="D355" s="498">
        <v>2</v>
      </c>
      <c r="E355" s="498">
        <v>22</v>
      </c>
      <c r="F355" s="457">
        <v>3883</v>
      </c>
      <c r="G355" s="463">
        <f t="shared" si="155"/>
        <v>330670</v>
      </c>
      <c r="H355" s="463">
        <f t="shared" si="156"/>
        <v>220600</v>
      </c>
      <c r="I355" s="463">
        <v>180600</v>
      </c>
      <c r="J355" s="463">
        <v>7</v>
      </c>
      <c r="K355" s="463">
        <f>IF(F355&gt;=500,IF(AND(F355&gt;=3000),40000,40000),40000)</f>
        <v>40000</v>
      </c>
      <c r="L355" s="463">
        <f t="shared" si="158"/>
        <v>110070</v>
      </c>
      <c r="M355" s="463">
        <v>10000</v>
      </c>
      <c r="N355" s="505">
        <v>1920</v>
      </c>
      <c r="O355" s="463">
        <v>20000</v>
      </c>
      <c r="P355" s="463">
        <v>10000</v>
      </c>
      <c r="Q355" s="463">
        <v>17200</v>
      </c>
      <c r="R355" s="506">
        <v>4000</v>
      </c>
      <c r="S355" s="506">
        <f t="shared" si="159"/>
        <v>16800</v>
      </c>
      <c r="T355" s="507">
        <v>30150</v>
      </c>
      <c r="U355" s="508">
        <v>10</v>
      </c>
      <c r="V355" s="449"/>
      <c r="X355" s="472"/>
    </row>
    <row r="356" spans="1:24" s="480" customFormat="1" ht="24" customHeight="1">
      <c r="A356" s="443" t="s">
        <v>1192</v>
      </c>
      <c r="B356" s="499"/>
      <c r="C356" s="502"/>
      <c r="D356" s="499">
        <f t="shared" ref="D356:U356" si="162">SUM(D357:D389)</f>
        <v>55</v>
      </c>
      <c r="E356" s="499">
        <f t="shared" si="162"/>
        <v>557</v>
      </c>
      <c r="F356" s="499">
        <f t="shared" si="162"/>
        <v>66708</v>
      </c>
      <c r="G356" s="499">
        <f t="shared" si="162"/>
        <v>9664180</v>
      </c>
      <c r="H356" s="499">
        <f t="shared" si="162"/>
        <v>5553800</v>
      </c>
      <c r="I356" s="499">
        <f t="shared" si="162"/>
        <v>4543800</v>
      </c>
      <c r="J356" s="499">
        <f t="shared" si="162"/>
        <v>172</v>
      </c>
      <c r="K356" s="499">
        <f t="shared" si="162"/>
        <v>1010000</v>
      </c>
      <c r="L356" s="499">
        <f t="shared" si="162"/>
        <v>4110380</v>
      </c>
      <c r="M356" s="499">
        <f t="shared" si="162"/>
        <v>330000</v>
      </c>
      <c r="N356" s="499">
        <f t="shared" si="162"/>
        <v>63360</v>
      </c>
      <c r="O356" s="499">
        <f t="shared" si="162"/>
        <v>660000</v>
      </c>
      <c r="P356" s="499">
        <f t="shared" si="162"/>
        <v>330000</v>
      </c>
      <c r="Q356" s="499">
        <f t="shared" si="162"/>
        <v>533400</v>
      </c>
      <c r="R356" s="500">
        <f t="shared" si="162"/>
        <v>34100</v>
      </c>
      <c r="S356" s="500">
        <f t="shared" si="162"/>
        <v>412800</v>
      </c>
      <c r="T356" s="500">
        <f t="shared" si="162"/>
        <v>1746720</v>
      </c>
      <c r="U356" s="500">
        <f t="shared" si="162"/>
        <v>543</v>
      </c>
      <c r="V356" s="461"/>
      <c r="X356" s="472"/>
    </row>
    <row r="357" spans="1:24" s="479" customFormat="1" ht="24" customHeight="1">
      <c r="A357" s="454" t="s">
        <v>509</v>
      </c>
      <c r="B357" s="498" t="s">
        <v>1193</v>
      </c>
      <c r="C357" s="503" t="s">
        <v>827</v>
      </c>
      <c r="D357" s="498">
        <v>1</v>
      </c>
      <c r="E357" s="498">
        <v>10</v>
      </c>
      <c r="F357" s="457">
        <v>1688</v>
      </c>
      <c r="G357" s="463">
        <f t="shared" ref="G357:G389" si="163">H357+L357</f>
        <v>256620</v>
      </c>
      <c r="H357" s="463">
        <f t="shared" ref="H357:H389" si="164">I357+K357</f>
        <v>162600</v>
      </c>
      <c r="I357" s="463">
        <v>132600</v>
      </c>
      <c r="J357" s="463">
        <v>5</v>
      </c>
      <c r="K357" s="463">
        <f t="shared" ref="K357:K368" si="165">IF(F357&gt;=500,IF(AND(F357&gt;=3000),30000,30000),30000)</f>
        <v>30000</v>
      </c>
      <c r="L357" s="463">
        <f t="shared" ref="L357:L389" si="166">SUM(M357:T357)</f>
        <v>94020</v>
      </c>
      <c r="M357" s="463">
        <v>10000</v>
      </c>
      <c r="N357" s="505">
        <v>1920</v>
      </c>
      <c r="O357" s="463">
        <v>20000</v>
      </c>
      <c r="P357" s="463">
        <v>10000</v>
      </c>
      <c r="Q357" s="463">
        <v>0</v>
      </c>
      <c r="R357" s="506">
        <v>25700</v>
      </c>
      <c r="S357" s="506">
        <f t="shared" ref="S357:S389" si="167">J357*2400</f>
        <v>12000</v>
      </c>
      <c r="T357" s="507">
        <v>14400</v>
      </c>
      <c r="U357" s="508">
        <v>4</v>
      </c>
      <c r="V357" s="449"/>
      <c r="X357" s="472"/>
    </row>
    <row r="358" spans="1:24" s="479" customFormat="1" ht="24" customHeight="1">
      <c r="A358" s="454" t="s">
        <v>509</v>
      </c>
      <c r="B358" s="498" t="s">
        <v>1194</v>
      </c>
      <c r="C358" s="503" t="s">
        <v>827</v>
      </c>
      <c r="D358" s="498">
        <v>1</v>
      </c>
      <c r="E358" s="498">
        <v>14</v>
      </c>
      <c r="F358" s="457">
        <v>2338</v>
      </c>
      <c r="G358" s="463">
        <f t="shared" si="163"/>
        <v>264520</v>
      </c>
      <c r="H358" s="463">
        <f t="shared" si="164"/>
        <v>162600</v>
      </c>
      <c r="I358" s="463">
        <v>132600</v>
      </c>
      <c r="J358" s="463">
        <v>5</v>
      </c>
      <c r="K358" s="463">
        <f t="shared" si="165"/>
        <v>30000</v>
      </c>
      <c r="L358" s="463">
        <f t="shared" si="166"/>
        <v>101920</v>
      </c>
      <c r="M358" s="463">
        <v>10000</v>
      </c>
      <c r="N358" s="505">
        <v>1920</v>
      </c>
      <c r="O358" s="463">
        <v>20000</v>
      </c>
      <c r="P358" s="463">
        <v>10000</v>
      </c>
      <c r="Q358" s="463">
        <v>24000</v>
      </c>
      <c r="R358" s="506"/>
      <c r="S358" s="506">
        <f t="shared" si="167"/>
        <v>12000</v>
      </c>
      <c r="T358" s="507">
        <v>24000</v>
      </c>
      <c r="U358" s="508">
        <v>8</v>
      </c>
      <c r="V358" s="449"/>
      <c r="X358" s="472"/>
    </row>
    <row r="359" spans="1:24" s="479" customFormat="1" ht="24" customHeight="1">
      <c r="A359" s="454" t="s">
        <v>509</v>
      </c>
      <c r="B359" s="498" t="s">
        <v>1195</v>
      </c>
      <c r="C359" s="503" t="s">
        <v>827</v>
      </c>
      <c r="D359" s="498">
        <v>1</v>
      </c>
      <c r="E359" s="498">
        <v>10</v>
      </c>
      <c r="F359" s="457">
        <v>2147</v>
      </c>
      <c r="G359" s="463">
        <f t="shared" si="163"/>
        <v>222320</v>
      </c>
      <c r="H359" s="463">
        <f t="shared" si="164"/>
        <v>162600</v>
      </c>
      <c r="I359" s="463">
        <v>132600</v>
      </c>
      <c r="J359" s="463">
        <v>5</v>
      </c>
      <c r="K359" s="463">
        <f t="shared" si="165"/>
        <v>30000</v>
      </c>
      <c r="L359" s="463">
        <f t="shared" si="166"/>
        <v>59720</v>
      </c>
      <c r="M359" s="463">
        <v>10000</v>
      </c>
      <c r="N359" s="505">
        <v>1920</v>
      </c>
      <c r="O359" s="463">
        <v>20000</v>
      </c>
      <c r="P359" s="463">
        <v>10000</v>
      </c>
      <c r="Q359" s="463">
        <v>1000</v>
      </c>
      <c r="R359" s="506"/>
      <c r="S359" s="506">
        <f t="shared" si="167"/>
        <v>12000</v>
      </c>
      <c r="T359" s="507">
        <v>4800</v>
      </c>
      <c r="U359" s="508">
        <v>2</v>
      </c>
      <c r="V359" s="449"/>
      <c r="X359" s="472"/>
    </row>
    <row r="360" spans="1:24" s="479" customFormat="1" ht="24" customHeight="1">
      <c r="A360" s="454" t="s">
        <v>509</v>
      </c>
      <c r="B360" s="454" t="s">
        <v>1196</v>
      </c>
      <c r="C360" s="503" t="s">
        <v>829</v>
      </c>
      <c r="D360" s="498">
        <v>3</v>
      </c>
      <c r="E360" s="498">
        <v>18</v>
      </c>
      <c r="F360" s="457">
        <v>2431</v>
      </c>
      <c r="G360" s="463">
        <f t="shared" si="163"/>
        <v>338520</v>
      </c>
      <c r="H360" s="463">
        <f t="shared" si="164"/>
        <v>162600</v>
      </c>
      <c r="I360" s="463">
        <v>132600</v>
      </c>
      <c r="J360" s="463">
        <v>5</v>
      </c>
      <c r="K360" s="463">
        <f t="shared" si="165"/>
        <v>30000</v>
      </c>
      <c r="L360" s="463">
        <f t="shared" si="166"/>
        <v>175920</v>
      </c>
      <c r="M360" s="463">
        <v>10000</v>
      </c>
      <c r="N360" s="505">
        <v>1920</v>
      </c>
      <c r="O360" s="463">
        <v>20000</v>
      </c>
      <c r="P360" s="463">
        <v>10000</v>
      </c>
      <c r="Q360" s="463">
        <v>33200</v>
      </c>
      <c r="R360" s="506"/>
      <c r="S360" s="506">
        <f t="shared" si="167"/>
        <v>12000</v>
      </c>
      <c r="T360" s="507">
        <v>88800</v>
      </c>
      <c r="U360" s="508">
        <v>29</v>
      </c>
      <c r="V360" s="449"/>
      <c r="X360" s="472"/>
    </row>
    <row r="361" spans="1:24" s="479" customFormat="1" ht="24" customHeight="1">
      <c r="A361" s="454" t="s">
        <v>509</v>
      </c>
      <c r="B361" s="498" t="s">
        <v>1197</v>
      </c>
      <c r="C361" s="503" t="s">
        <v>827</v>
      </c>
      <c r="D361" s="498">
        <v>2</v>
      </c>
      <c r="E361" s="498">
        <v>20</v>
      </c>
      <c r="F361" s="457">
        <v>2256</v>
      </c>
      <c r="G361" s="463">
        <f t="shared" si="163"/>
        <v>316420</v>
      </c>
      <c r="H361" s="463">
        <f t="shared" si="164"/>
        <v>162600</v>
      </c>
      <c r="I361" s="463">
        <v>132600</v>
      </c>
      <c r="J361" s="463">
        <v>5</v>
      </c>
      <c r="K361" s="463">
        <f t="shared" si="165"/>
        <v>30000</v>
      </c>
      <c r="L361" s="463">
        <f t="shared" si="166"/>
        <v>153820</v>
      </c>
      <c r="M361" s="463">
        <v>10000</v>
      </c>
      <c r="N361" s="505">
        <v>1920</v>
      </c>
      <c r="O361" s="463">
        <v>20000</v>
      </c>
      <c r="P361" s="463">
        <v>10000</v>
      </c>
      <c r="Q361" s="463">
        <v>13500</v>
      </c>
      <c r="R361" s="506"/>
      <c r="S361" s="506">
        <f t="shared" si="167"/>
        <v>12000</v>
      </c>
      <c r="T361" s="507">
        <v>86400</v>
      </c>
      <c r="U361" s="508">
        <v>25</v>
      </c>
      <c r="V361" s="449"/>
      <c r="X361" s="472"/>
    </row>
    <row r="362" spans="1:24" s="479" customFormat="1" ht="24" customHeight="1">
      <c r="A362" s="454" t="s">
        <v>509</v>
      </c>
      <c r="B362" s="498" t="s">
        <v>1198</v>
      </c>
      <c r="C362" s="503" t="s">
        <v>827</v>
      </c>
      <c r="D362" s="498">
        <v>1</v>
      </c>
      <c r="E362" s="498">
        <v>17</v>
      </c>
      <c r="F362" s="457">
        <v>1971</v>
      </c>
      <c r="G362" s="463">
        <f t="shared" si="163"/>
        <v>259720</v>
      </c>
      <c r="H362" s="463">
        <f t="shared" si="164"/>
        <v>162600</v>
      </c>
      <c r="I362" s="463">
        <v>132600</v>
      </c>
      <c r="J362" s="463">
        <v>5</v>
      </c>
      <c r="K362" s="463">
        <f t="shared" si="165"/>
        <v>30000</v>
      </c>
      <c r="L362" s="463">
        <f t="shared" si="166"/>
        <v>97120</v>
      </c>
      <c r="M362" s="463">
        <v>10000</v>
      </c>
      <c r="N362" s="505">
        <v>1920</v>
      </c>
      <c r="O362" s="463">
        <v>20000</v>
      </c>
      <c r="P362" s="463">
        <v>10000</v>
      </c>
      <c r="Q362" s="463">
        <v>12000</v>
      </c>
      <c r="R362" s="506"/>
      <c r="S362" s="506">
        <f t="shared" si="167"/>
        <v>12000</v>
      </c>
      <c r="T362" s="507">
        <v>31200</v>
      </c>
      <c r="U362" s="508">
        <v>9</v>
      </c>
      <c r="V362" s="449"/>
      <c r="X362" s="472"/>
    </row>
    <row r="363" spans="1:24" s="479" customFormat="1" ht="24" customHeight="1">
      <c r="A363" s="454" t="s">
        <v>509</v>
      </c>
      <c r="B363" s="498" t="s">
        <v>1199</v>
      </c>
      <c r="C363" s="503" t="s">
        <v>829</v>
      </c>
      <c r="D363" s="498">
        <v>1</v>
      </c>
      <c r="E363" s="498">
        <v>11</v>
      </c>
      <c r="F363" s="457">
        <v>1425</v>
      </c>
      <c r="G363" s="463">
        <f t="shared" si="163"/>
        <v>266720</v>
      </c>
      <c r="H363" s="463">
        <f t="shared" si="164"/>
        <v>162600</v>
      </c>
      <c r="I363" s="463">
        <v>132600</v>
      </c>
      <c r="J363" s="463">
        <v>5</v>
      </c>
      <c r="K363" s="463">
        <f t="shared" si="165"/>
        <v>30000</v>
      </c>
      <c r="L363" s="463">
        <f t="shared" si="166"/>
        <v>104120</v>
      </c>
      <c r="M363" s="463">
        <v>10000</v>
      </c>
      <c r="N363" s="505">
        <v>1920</v>
      </c>
      <c r="O363" s="463">
        <v>20000</v>
      </c>
      <c r="P363" s="463">
        <v>10000</v>
      </c>
      <c r="Q363" s="463">
        <v>5900</v>
      </c>
      <c r="R363" s="506">
        <v>3500</v>
      </c>
      <c r="S363" s="506">
        <f t="shared" si="167"/>
        <v>12000</v>
      </c>
      <c r="T363" s="507">
        <v>40800</v>
      </c>
      <c r="U363" s="508">
        <v>13</v>
      </c>
      <c r="V363" s="449"/>
      <c r="X363" s="472"/>
    </row>
    <row r="364" spans="1:24" s="479" customFormat="1" ht="24" customHeight="1">
      <c r="A364" s="454" t="s">
        <v>509</v>
      </c>
      <c r="B364" s="454" t="s">
        <v>1200</v>
      </c>
      <c r="C364" s="503" t="s">
        <v>827</v>
      </c>
      <c r="D364" s="498">
        <v>3</v>
      </c>
      <c r="E364" s="498">
        <v>17</v>
      </c>
      <c r="F364" s="457">
        <v>2336</v>
      </c>
      <c r="G364" s="463">
        <f t="shared" si="163"/>
        <v>321720</v>
      </c>
      <c r="H364" s="463">
        <f t="shared" si="164"/>
        <v>162600</v>
      </c>
      <c r="I364" s="463">
        <v>132600</v>
      </c>
      <c r="J364" s="463">
        <v>5</v>
      </c>
      <c r="K364" s="463">
        <f t="shared" si="165"/>
        <v>30000</v>
      </c>
      <c r="L364" s="463">
        <f t="shared" si="166"/>
        <v>159120</v>
      </c>
      <c r="M364" s="463">
        <v>10000</v>
      </c>
      <c r="N364" s="505">
        <v>1920</v>
      </c>
      <c r="O364" s="463">
        <v>20000</v>
      </c>
      <c r="P364" s="463">
        <v>10000</v>
      </c>
      <c r="Q364" s="463">
        <v>14000</v>
      </c>
      <c r="R364" s="506"/>
      <c r="S364" s="506">
        <f t="shared" si="167"/>
        <v>12000</v>
      </c>
      <c r="T364" s="507">
        <v>91200</v>
      </c>
      <c r="U364" s="508">
        <v>29</v>
      </c>
      <c r="V364" s="449"/>
      <c r="X364" s="472"/>
    </row>
    <row r="365" spans="1:24" s="479" customFormat="1" ht="24" customHeight="1">
      <c r="A365" s="454" t="s">
        <v>509</v>
      </c>
      <c r="B365" s="498" t="s">
        <v>1201</v>
      </c>
      <c r="C365" s="503" t="s">
        <v>827</v>
      </c>
      <c r="D365" s="498">
        <v>2</v>
      </c>
      <c r="E365" s="498">
        <v>14</v>
      </c>
      <c r="F365" s="457">
        <v>1694</v>
      </c>
      <c r="G365" s="463">
        <f t="shared" si="163"/>
        <v>280020</v>
      </c>
      <c r="H365" s="463">
        <f t="shared" si="164"/>
        <v>162600</v>
      </c>
      <c r="I365" s="463">
        <v>132600</v>
      </c>
      <c r="J365" s="463">
        <v>5</v>
      </c>
      <c r="K365" s="463">
        <f t="shared" si="165"/>
        <v>30000</v>
      </c>
      <c r="L365" s="463">
        <f t="shared" si="166"/>
        <v>117420</v>
      </c>
      <c r="M365" s="463">
        <v>10000</v>
      </c>
      <c r="N365" s="505">
        <v>1920</v>
      </c>
      <c r="O365" s="463">
        <v>20000</v>
      </c>
      <c r="P365" s="463">
        <v>10000</v>
      </c>
      <c r="Q365" s="463">
        <v>5900</v>
      </c>
      <c r="R365" s="506"/>
      <c r="S365" s="506">
        <f t="shared" si="167"/>
        <v>12000</v>
      </c>
      <c r="T365" s="507">
        <v>57600</v>
      </c>
      <c r="U365" s="508">
        <v>19</v>
      </c>
      <c r="V365" s="449"/>
      <c r="X365" s="472"/>
    </row>
    <row r="366" spans="1:24" s="483" customFormat="1" ht="24" customHeight="1">
      <c r="A366" s="454" t="s">
        <v>509</v>
      </c>
      <c r="B366" s="498" t="s">
        <v>1202</v>
      </c>
      <c r="C366" s="503" t="s">
        <v>827</v>
      </c>
      <c r="D366" s="498">
        <v>3</v>
      </c>
      <c r="E366" s="498">
        <v>26</v>
      </c>
      <c r="F366" s="457">
        <v>2973</v>
      </c>
      <c r="G366" s="463">
        <f t="shared" si="163"/>
        <v>350020</v>
      </c>
      <c r="H366" s="463">
        <f t="shared" si="164"/>
        <v>210600</v>
      </c>
      <c r="I366" s="463">
        <v>180600</v>
      </c>
      <c r="J366" s="463">
        <v>7</v>
      </c>
      <c r="K366" s="463">
        <f t="shared" si="165"/>
        <v>30000</v>
      </c>
      <c r="L366" s="463">
        <f t="shared" si="166"/>
        <v>139420</v>
      </c>
      <c r="M366" s="463">
        <v>10000</v>
      </c>
      <c r="N366" s="505">
        <v>1920</v>
      </c>
      <c r="O366" s="463">
        <v>20000</v>
      </c>
      <c r="P366" s="463">
        <v>10000</v>
      </c>
      <c r="Q366" s="463">
        <v>20700</v>
      </c>
      <c r="R366" s="506"/>
      <c r="S366" s="506">
        <f t="shared" si="167"/>
        <v>16800</v>
      </c>
      <c r="T366" s="507">
        <v>60000</v>
      </c>
      <c r="U366" s="508">
        <v>17</v>
      </c>
      <c r="V366" s="461"/>
      <c r="X366" s="472"/>
    </row>
    <row r="367" spans="1:24" s="479" customFormat="1" ht="24" customHeight="1">
      <c r="A367" s="454" t="s">
        <v>509</v>
      </c>
      <c r="B367" s="498" t="s">
        <v>1203</v>
      </c>
      <c r="C367" s="503" t="s">
        <v>829</v>
      </c>
      <c r="D367" s="498">
        <v>1</v>
      </c>
      <c r="E367" s="498">
        <v>13</v>
      </c>
      <c r="F367" s="457">
        <v>2263</v>
      </c>
      <c r="G367" s="463">
        <f t="shared" si="163"/>
        <v>259920</v>
      </c>
      <c r="H367" s="463">
        <f t="shared" si="164"/>
        <v>162600</v>
      </c>
      <c r="I367" s="463">
        <v>132600</v>
      </c>
      <c r="J367" s="463">
        <v>5</v>
      </c>
      <c r="K367" s="463">
        <f t="shared" si="165"/>
        <v>30000</v>
      </c>
      <c r="L367" s="463">
        <f t="shared" si="166"/>
        <v>97320</v>
      </c>
      <c r="M367" s="463">
        <v>10000</v>
      </c>
      <c r="N367" s="505">
        <v>1920</v>
      </c>
      <c r="O367" s="463">
        <v>20000</v>
      </c>
      <c r="P367" s="463">
        <v>10000</v>
      </c>
      <c r="Q367" s="463">
        <v>24200</v>
      </c>
      <c r="R367" s="506"/>
      <c r="S367" s="506">
        <f t="shared" si="167"/>
        <v>12000</v>
      </c>
      <c r="T367" s="507">
        <v>19200</v>
      </c>
      <c r="U367" s="508">
        <v>7</v>
      </c>
      <c r="V367" s="229" t="s">
        <v>1204</v>
      </c>
      <c r="W367" s="473"/>
      <c r="X367" s="472"/>
    </row>
    <row r="368" spans="1:24" s="479" customFormat="1" ht="24" customHeight="1">
      <c r="A368" s="454" t="s">
        <v>509</v>
      </c>
      <c r="B368" s="498" t="s">
        <v>1205</v>
      </c>
      <c r="C368" s="503" t="s">
        <v>827</v>
      </c>
      <c r="D368" s="498">
        <v>1</v>
      </c>
      <c r="E368" s="498">
        <v>11</v>
      </c>
      <c r="F368" s="457">
        <v>1842</v>
      </c>
      <c r="G368" s="463">
        <f t="shared" si="163"/>
        <v>236720</v>
      </c>
      <c r="H368" s="463">
        <f t="shared" si="164"/>
        <v>162600</v>
      </c>
      <c r="I368" s="463">
        <v>132600</v>
      </c>
      <c r="J368" s="463">
        <v>5</v>
      </c>
      <c r="K368" s="463">
        <f t="shared" si="165"/>
        <v>30000</v>
      </c>
      <c r="L368" s="463">
        <f t="shared" si="166"/>
        <v>74120</v>
      </c>
      <c r="M368" s="463">
        <v>10000</v>
      </c>
      <c r="N368" s="505">
        <v>1920</v>
      </c>
      <c r="O368" s="463">
        <v>20000</v>
      </c>
      <c r="P368" s="463">
        <v>10000</v>
      </c>
      <c r="Q368" s="463">
        <v>1000</v>
      </c>
      <c r="R368" s="506"/>
      <c r="S368" s="506">
        <f t="shared" si="167"/>
        <v>12000</v>
      </c>
      <c r="T368" s="507">
        <v>19200</v>
      </c>
      <c r="U368" s="508">
        <v>5</v>
      </c>
      <c r="V368" s="449"/>
      <c r="X368" s="472"/>
    </row>
    <row r="369" spans="1:24" s="483" customFormat="1" ht="24" customHeight="1">
      <c r="A369" s="454" t="s">
        <v>509</v>
      </c>
      <c r="B369" s="498" t="s">
        <v>1206</v>
      </c>
      <c r="C369" s="503" t="s">
        <v>827</v>
      </c>
      <c r="D369" s="498">
        <v>2</v>
      </c>
      <c r="E369" s="498">
        <v>21</v>
      </c>
      <c r="F369" s="457">
        <v>3290</v>
      </c>
      <c r="G369" s="463">
        <f t="shared" si="163"/>
        <v>341770</v>
      </c>
      <c r="H369" s="463">
        <f t="shared" si="164"/>
        <v>220600</v>
      </c>
      <c r="I369" s="463">
        <v>180600</v>
      </c>
      <c r="J369" s="463">
        <v>7</v>
      </c>
      <c r="K369" s="463">
        <f>IF(F369&gt;=500,IF(AND(F369&gt;=3000),40000,40000),40000)</f>
        <v>40000</v>
      </c>
      <c r="L369" s="463">
        <f t="shared" si="166"/>
        <v>121170</v>
      </c>
      <c r="M369" s="463">
        <v>10000</v>
      </c>
      <c r="N369" s="505">
        <v>1920</v>
      </c>
      <c r="O369" s="463">
        <v>20000</v>
      </c>
      <c r="P369" s="463">
        <v>10000</v>
      </c>
      <c r="Q369" s="463">
        <v>16300</v>
      </c>
      <c r="R369" s="506">
        <v>2950</v>
      </c>
      <c r="S369" s="506">
        <f t="shared" si="167"/>
        <v>16800</v>
      </c>
      <c r="T369" s="507">
        <v>43200</v>
      </c>
      <c r="U369" s="508">
        <v>14</v>
      </c>
      <c r="V369" s="461"/>
      <c r="X369" s="472"/>
    </row>
    <row r="370" spans="1:24" s="479" customFormat="1" ht="24" customHeight="1">
      <c r="A370" s="454" t="s">
        <v>509</v>
      </c>
      <c r="B370" s="454" t="s">
        <v>1207</v>
      </c>
      <c r="C370" s="503" t="s">
        <v>827</v>
      </c>
      <c r="D370" s="498">
        <v>2</v>
      </c>
      <c r="E370" s="498">
        <v>15</v>
      </c>
      <c r="F370" s="457">
        <v>1916</v>
      </c>
      <c r="G370" s="463">
        <f t="shared" si="163"/>
        <v>321820</v>
      </c>
      <c r="H370" s="463">
        <f t="shared" si="164"/>
        <v>162600</v>
      </c>
      <c r="I370" s="463">
        <v>132600</v>
      </c>
      <c r="J370" s="463">
        <v>5</v>
      </c>
      <c r="K370" s="463">
        <f t="shared" ref="K370:K379" si="168">IF(F370&gt;=500,IF(AND(F370&gt;=3000),30000,30000),30000)</f>
        <v>30000</v>
      </c>
      <c r="L370" s="463">
        <f t="shared" si="166"/>
        <v>159220</v>
      </c>
      <c r="M370" s="463">
        <v>10000</v>
      </c>
      <c r="N370" s="505">
        <v>1920</v>
      </c>
      <c r="O370" s="463">
        <v>20000</v>
      </c>
      <c r="P370" s="463">
        <v>10000</v>
      </c>
      <c r="Q370" s="463">
        <v>30900</v>
      </c>
      <c r="R370" s="506"/>
      <c r="S370" s="506">
        <f t="shared" si="167"/>
        <v>12000</v>
      </c>
      <c r="T370" s="507">
        <v>74400</v>
      </c>
      <c r="U370" s="508">
        <v>23</v>
      </c>
      <c r="V370" s="449"/>
      <c r="X370" s="472"/>
    </row>
    <row r="371" spans="1:24" s="473" customFormat="1" ht="24" customHeight="1">
      <c r="A371" s="454" t="s">
        <v>509</v>
      </c>
      <c r="B371" s="503" t="s">
        <v>1208</v>
      </c>
      <c r="C371" s="503" t="s">
        <v>829</v>
      </c>
      <c r="D371" s="503">
        <v>2</v>
      </c>
      <c r="E371" s="503">
        <v>12</v>
      </c>
      <c r="F371" s="504">
        <v>1466</v>
      </c>
      <c r="G371" s="463">
        <f t="shared" si="163"/>
        <v>272020</v>
      </c>
      <c r="H371" s="463">
        <f t="shared" si="164"/>
        <v>162600</v>
      </c>
      <c r="I371" s="463">
        <v>132600</v>
      </c>
      <c r="J371" s="463">
        <v>5</v>
      </c>
      <c r="K371" s="463">
        <f t="shared" si="168"/>
        <v>30000</v>
      </c>
      <c r="L371" s="463">
        <f t="shared" si="166"/>
        <v>109420</v>
      </c>
      <c r="M371" s="463">
        <v>10000</v>
      </c>
      <c r="N371" s="505">
        <v>1920</v>
      </c>
      <c r="O371" s="463">
        <v>20000</v>
      </c>
      <c r="P371" s="463">
        <v>10000</v>
      </c>
      <c r="Q371" s="463">
        <v>7500</v>
      </c>
      <c r="R371" s="506"/>
      <c r="S371" s="506">
        <f t="shared" si="167"/>
        <v>12000</v>
      </c>
      <c r="T371" s="507">
        <v>48000</v>
      </c>
      <c r="U371" s="508">
        <v>16</v>
      </c>
      <c r="V371" s="509"/>
      <c r="X371" s="472"/>
    </row>
    <row r="372" spans="1:24" s="478" customFormat="1" ht="24" customHeight="1">
      <c r="A372" s="454" t="s">
        <v>509</v>
      </c>
      <c r="B372" s="503" t="s">
        <v>1209</v>
      </c>
      <c r="C372" s="503" t="s">
        <v>829</v>
      </c>
      <c r="D372" s="503">
        <v>2</v>
      </c>
      <c r="E372" s="503">
        <v>24</v>
      </c>
      <c r="F372" s="504">
        <v>2454</v>
      </c>
      <c r="G372" s="463">
        <f t="shared" si="163"/>
        <v>312680</v>
      </c>
      <c r="H372" s="463">
        <f t="shared" si="164"/>
        <v>162600</v>
      </c>
      <c r="I372" s="463">
        <v>132600</v>
      </c>
      <c r="J372" s="463">
        <v>5</v>
      </c>
      <c r="K372" s="463">
        <f t="shared" si="168"/>
        <v>30000</v>
      </c>
      <c r="L372" s="463">
        <f t="shared" si="166"/>
        <v>150080</v>
      </c>
      <c r="M372" s="463">
        <v>10000</v>
      </c>
      <c r="N372" s="505">
        <v>1920</v>
      </c>
      <c r="O372" s="463">
        <v>20000</v>
      </c>
      <c r="P372" s="463">
        <v>10000</v>
      </c>
      <c r="Q372" s="463">
        <v>17200</v>
      </c>
      <c r="R372" s="506"/>
      <c r="S372" s="506">
        <f t="shared" si="167"/>
        <v>12000</v>
      </c>
      <c r="T372" s="507">
        <v>78960</v>
      </c>
      <c r="U372" s="508">
        <v>27</v>
      </c>
      <c r="V372" s="509"/>
      <c r="X372" s="472"/>
    </row>
    <row r="373" spans="1:24" s="473" customFormat="1" ht="24" customHeight="1">
      <c r="A373" s="454" t="s">
        <v>509</v>
      </c>
      <c r="B373" s="503" t="s">
        <v>1210</v>
      </c>
      <c r="C373" s="503" t="s">
        <v>827</v>
      </c>
      <c r="D373" s="503">
        <v>1</v>
      </c>
      <c r="E373" s="503">
        <v>11</v>
      </c>
      <c r="F373" s="504">
        <v>1148</v>
      </c>
      <c r="G373" s="463">
        <f t="shared" si="163"/>
        <v>253720</v>
      </c>
      <c r="H373" s="463">
        <f t="shared" si="164"/>
        <v>162600</v>
      </c>
      <c r="I373" s="463">
        <v>132600</v>
      </c>
      <c r="J373" s="463">
        <v>5</v>
      </c>
      <c r="K373" s="463">
        <f t="shared" si="168"/>
        <v>30000</v>
      </c>
      <c r="L373" s="463">
        <f t="shared" si="166"/>
        <v>91120</v>
      </c>
      <c r="M373" s="463">
        <v>10000</v>
      </c>
      <c r="N373" s="505">
        <v>1920</v>
      </c>
      <c r="O373" s="463">
        <v>20000</v>
      </c>
      <c r="P373" s="463">
        <v>10000</v>
      </c>
      <c r="Q373" s="463">
        <v>3600</v>
      </c>
      <c r="R373" s="506"/>
      <c r="S373" s="506">
        <f t="shared" si="167"/>
        <v>12000</v>
      </c>
      <c r="T373" s="507">
        <v>33600</v>
      </c>
      <c r="U373" s="508">
        <v>9</v>
      </c>
      <c r="V373" s="509"/>
      <c r="X373" s="472"/>
    </row>
    <row r="374" spans="1:24" s="473" customFormat="1" ht="24" customHeight="1">
      <c r="A374" s="454" t="s">
        <v>509</v>
      </c>
      <c r="B374" s="503" t="s">
        <v>1211</v>
      </c>
      <c r="C374" s="503" t="s">
        <v>829</v>
      </c>
      <c r="D374" s="503">
        <v>1</v>
      </c>
      <c r="E374" s="503">
        <v>16</v>
      </c>
      <c r="F374" s="504">
        <v>1848</v>
      </c>
      <c r="G374" s="463">
        <f t="shared" si="163"/>
        <v>261920</v>
      </c>
      <c r="H374" s="463">
        <f t="shared" si="164"/>
        <v>162600</v>
      </c>
      <c r="I374" s="463">
        <v>132600</v>
      </c>
      <c r="J374" s="463">
        <v>5</v>
      </c>
      <c r="K374" s="463">
        <f t="shared" si="168"/>
        <v>30000</v>
      </c>
      <c r="L374" s="463">
        <f t="shared" si="166"/>
        <v>99320</v>
      </c>
      <c r="M374" s="463">
        <v>10000</v>
      </c>
      <c r="N374" s="505">
        <v>1920</v>
      </c>
      <c r="O374" s="463">
        <v>20000</v>
      </c>
      <c r="P374" s="463">
        <v>10000</v>
      </c>
      <c r="Q374" s="463">
        <v>9400</v>
      </c>
      <c r="R374" s="506"/>
      <c r="S374" s="506">
        <f t="shared" si="167"/>
        <v>12000</v>
      </c>
      <c r="T374" s="507">
        <v>36000</v>
      </c>
      <c r="U374" s="508">
        <v>12</v>
      </c>
      <c r="V374" s="509"/>
      <c r="X374" s="472"/>
    </row>
    <row r="375" spans="1:24" s="473" customFormat="1" ht="24" customHeight="1">
      <c r="A375" s="454" t="s">
        <v>509</v>
      </c>
      <c r="B375" s="503" t="s">
        <v>1212</v>
      </c>
      <c r="C375" s="503" t="s">
        <v>829</v>
      </c>
      <c r="D375" s="503">
        <v>1</v>
      </c>
      <c r="E375" s="503">
        <v>14</v>
      </c>
      <c r="F375" s="504">
        <v>1569</v>
      </c>
      <c r="G375" s="463">
        <f t="shared" si="163"/>
        <v>248120</v>
      </c>
      <c r="H375" s="463">
        <f t="shared" si="164"/>
        <v>162600</v>
      </c>
      <c r="I375" s="463">
        <v>132600</v>
      </c>
      <c r="J375" s="463">
        <v>5</v>
      </c>
      <c r="K375" s="463">
        <f t="shared" si="168"/>
        <v>30000</v>
      </c>
      <c r="L375" s="463">
        <f t="shared" si="166"/>
        <v>85520</v>
      </c>
      <c r="M375" s="463">
        <v>10000</v>
      </c>
      <c r="N375" s="505">
        <v>1920</v>
      </c>
      <c r="O375" s="463">
        <v>20000</v>
      </c>
      <c r="P375" s="463">
        <v>10000</v>
      </c>
      <c r="Q375" s="463">
        <v>10000</v>
      </c>
      <c r="R375" s="506"/>
      <c r="S375" s="506">
        <f t="shared" si="167"/>
        <v>12000</v>
      </c>
      <c r="T375" s="507">
        <v>21600</v>
      </c>
      <c r="U375" s="508">
        <v>7</v>
      </c>
      <c r="V375" s="509"/>
      <c r="X375" s="472"/>
    </row>
    <row r="376" spans="1:24" s="473" customFormat="1" ht="24" customHeight="1">
      <c r="A376" s="454" t="s">
        <v>509</v>
      </c>
      <c r="B376" s="503" t="s">
        <v>1213</v>
      </c>
      <c r="C376" s="503" t="s">
        <v>829</v>
      </c>
      <c r="D376" s="503">
        <v>2</v>
      </c>
      <c r="E376" s="503">
        <v>11</v>
      </c>
      <c r="F376" s="504">
        <v>1452</v>
      </c>
      <c r="G376" s="463">
        <f t="shared" si="163"/>
        <v>292480</v>
      </c>
      <c r="H376" s="463">
        <f t="shared" si="164"/>
        <v>162600</v>
      </c>
      <c r="I376" s="463">
        <v>132600</v>
      </c>
      <c r="J376" s="463">
        <v>5</v>
      </c>
      <c r="K376" s="463">
        <f t="shared" si="168"/>
        <v>30000</v>
      </c>
      <c r="L376" s="463">
        <f t="shared" si="166"/>
        <v>129880</v>
      </c>
      <c r="M376" s="463">
        <v>10000</v>
      </c>
      <c r="N376" s="505">
        <v>1920</v>
      </c>
      <c r="O376" s="463">
        <v>20000</v>
      </c>
      <c r="P376" s="463">
        <v>10000</v>
      </c>
      <c r="Q376" s="463">
        <v>6600</v>
      </c>
      <c r="R376" s="506"/>
      <c r="S376" s="506">
        <f t="shared" si="167"/>
        <v>12000</v>
      </c>
      <c r="T376" s="507">
        <v>69360</v>
      </c>
      <c r="U376" s="508">
        <v>21</v>
      </c>
      <c r="V376" s="509"/>
      <c r="X376" s="472"/>
    </row>
    <row r="377" spans="1:24" s="473" customFormat="1" ht="24" customHeight="1">
      <c r="A377" s="454" t="s">
        <v>509</v>
      </c>
      <c r="B377" s="503" t="s">
        <v>1214</v>
      </c>
      <c r="C377" s="503" t="s">
        <v>829</v>
      </c>
      <c r="D377" s="503">
        <v>2</v>
      </c>
      <c r="E377" s="503">
        <v>14</v>
      </c>
      <c r="F377" s="504">
        <v>1574</v>
      </c>
      <c r="G377" s="463">
        <f t="shared" si="163"/>
        <v>293720</v>
      </c>
      <c r="H377" s="463">
        <f t="shared" si="164"/>
        <v>162600</v>
      </c>
      <c r="I377" s="463">
        <v>132600</v>
      </c>
      <c r="J377" s="463">
        <v>5</v>
      </c>
      <c r="K377" s="463">
        <f t="shared" si="168"/>
        <v>30000</v>
      </c>
      <c r="L377" s="463">
        <f t="shared" si="166"/>
        <v>131120</v>
      </c>
      <c r="M377" s="463">
        <v>10000</v>
      </c>
      <c r="N377" s="505">
        <v>1920</v>
      </c>
      <c r="O377" s="463">
        <v>20000</v>
      </c>
      <c r="P377" s="463">
        <v>10000</v>
      </c>
      <c r="Q377" s="463">
        <v>7600</v>
      </c>
      <c r="R377" s="506"/>
      <c r="S377" s="506">
        <f t="shared" si="167"/>
        <v>12000</v>
      </c>
      <c r="T377" s="507">
        <v>69600</v>
      </c>
      <c r="U377" s="508">
        <v>21</v>
      </c>
      <c r="V377" s="509"/>
      <c r="X377" s="472"/>
    </row>
    <row r="378" spans="1:24" s="473" customFormat="1" ht="24" customHeight="1">
      <c r="A378" s="454" t="s">
        <v>509</v>
      </c>
      <c r="B378" s="503" t="s">
        <v>1215</v>
      </c>
      <c r="C378" s="503" t="s">
        <v>829</v>
      </c>
      <c r="D378" s="503">
        <v>1</v>
      </c>
      <c r="E378" s="503">
        <v>16</v>
      </c>
      <c r="F378" s="504">
        <v>1937</v>
      </c>
      <c r="G378" s="463">
        <f t="shared" si="163"/>
        <v>264570</v>
      </c>
      <c r="H378" s="463">
        <f t="shared" si="164"/>
        <v>162600</v>
      </c>
      <c r="I378" s="463">
        <v>132600</v>
      </c>
      <c r="J378" s="463">
        <v>5</v>
      </c>
      <c r="K378" s="463">
        <f t="shared" si="168"/>
        <v>30000</v>
      </c>
      <c r="L378" s="463">
        <f t="shared" si="166"/>
        <v>101970</v>
      </c>
      <c r="M378" s="463">
        <v>10000</v>
      </c>
      <c r="N378" s="505">
        <v>1920</v>
      </c>
      <c r="O378" s="463">
        <v>20000</v>
      </c>
      <c r="P378" s="463">
        <v>10000</v>
      </c>
      <c r="Q378" s="463">
        <v>7700</v>
      </c>
      <c r="R378" s="506">
        <v>1950</v>
      </c>
      <c r="S378" s="506">
        <f t="shared" si="167"/>
        <v>12000</v>
      </c>
      <c r="T378" s="507">
        <v>38400</v>
      </c>
      <c r="U378" s="508">
        <v>13</v>
      </c>
      <c r="V378" s="509"/>
      <c r="X378" s="472"/>
    </row>
    <row r="379" spans="1:24" s="473" customFormat="1" ht="24" customHeight="1">
      <c r="A379" s="454" t="s">
        <v>509</v>
      </c>
      <c r="B379" s="503" t="s">
        <v>1216</v>
      </c>
      <c r="C379" s="503" t="s">
        <v>827</v>
      </c>
      <c r="D379" s="503">
        <v>1</v>
      </c>
      <c r="E379" s="503">
        <v>15</v>
      </c>
      <c r="F379" s="504">
        <v>1712</v>
      </c>
      <c r="G379" s="463">
        <f t="shared" si="163"/>
        <v>284120</v>
      </c>
      <c r="H379" s="463">
        <f t="shared" si="164"/>
        <v>162600</v>
      </c>
      <c r="I379" s="463">
        <v>132600</v>
      </c>
      <c r="J379" s="463">
        <v>5</v>
      </c>
      <c r="K379" s="463">
        <f t="shared" si="168"/>
        <v>30000</v>
      </c>
      <c r="L379" s="463">
        <f t="shared" si="166"/>
        <v>121520</v>
      </c>
      <c r="M379" s="463">
        <v>10000</v>
      </c>
      <c r="N379" s="505">
        <v>1920</v>
      </c>
      <c r="O379" s="463">
        <v>20000</v>
      </c>
      <c r="P379" s="463">
        <v>10000</v>
      </c>
      <c r="Q379" s="463">
        <v>26800</v>
      </c>
      <c r="R379" s="506"/>
      <c r="S379" s="506">
        <f t="shared" si="167"/>
        <v>12000</v>
      </c>
      <c r="T379" s="507">
        <v>40800</v>
      </c>
      <c r="U379" s="508">
        <v>13</v>
      </c>
      <c r="V379" s="509"/>
      <c r="X379" s="472"/>
    </row>
    <row r="380" spans="1:24" s="478" customFormat="1" ht="24" customHeight="1">
      <c r="A380" s="454" t="s">
        <v>509</v>
      </c>
      <c r="B380" s="503" t="s">
        <v>1217</v>
      </c>
      <c r="C380" s="503" t="s">
        <v>827</v>
      </c>
      <c r="D380" s="503">
        <v>2</v>
      </c>
      <c r="E380" s="503">
        <v>25</v>
      </c>
      <c r="F380" s="504">
        <v>3354</v>
      </c>
      <c r="G380" s="463">
        <f t="shared" si="163"/>
        <v>376420</v>
      </c>
      <c r="H380" s="463">
        <f t="shared" si="164"/>
        <v>220600</v>
      </c>
      <c r="I380" s="463">
        <v>180600</v>
      </c>
      <c r="J380" s="463">
        <v>7</v>
      </c>
      <c r="K380" s="463">
        <f>IF(F380&gt;=500,IF(AND(F380&gt;=3000),40000,40000),40000)</f>
        <v>40000</v>
      </c>
      <c r="L380" s="463">
        <f t="shared" si="166"/>
        <v>155820</v>
      </c>
      <c r="M380" s="463">
        <v>10000</v>
      </c>
      <c r="N380" s="505">
        <v>1920</v>
      </c>
      <c r="O380" s="463">
        <v>20000</v>
      </c>
      <c r="P380" s="463">
        <v>10000</v>
      </c>
      <c r="Q380" s="463">
        <v>17900</v>
      </c>
      <c r="R380" s="506"/>
      <c r="S380" s="506">
        <f t="shared" si="167"/>
        <v>16800</v>
      </c>
      <c r="T380" s="507">
        <v>79200</v>
      </c>
      <c r="U380" s="508">
        <v>24</v>
      </c>
      <c r="V380" s="513"/>
      <c r="X380" s="472"/>
    </row>
    <row r="381" spans="1:24" s="478" customFormat="1" ht="24" customHeight="1">
      <c r="A381" s="454" t="s">
        <v>509</v>
      </c>
      <c r="B381" s="503" t="s">
        <v>1218</v>
      </c>
      <c r="C381" s="503" t="s">
        <v>827</v>
      </c>
      <c r="D381" s="503">
        <v>2</v>
      </c>
      <c r="E381" s="503">
        <v>20</v>
      </c>
      <c r="F381" s="504">
        <v>2096</v>
      </c>
      <c r="G381" s="463">
        <f t="shared" si="163"/>
        <v>296520</v>
      </c>
      <c r="H381" s="463">
        <f t="shared" si="164"/>
        <v>162600</v>
      </c>
      <c r="I381" s="463">
        <v>132600</v>
      </c>
      <c r="J381" s="463">
        <v>5</v>
      </c>
      <c r="K381" s="463">
        <f t="shared" ref="K381:K389" si="169">IF(F381&gt;=500,IF(AND(F381&gt;=3000),30000,30000),30000)</f>
        <v>30000</v>
      </c>
      <c r="L381" s="463">
        <f t="shared" si="166"/>
        <v>133920</v>
      </c>
      <c r="M381" s="463">
        <v>10000</v>
      </c>
      <c r="N381" s="505">
        <v>1920</v>
      </c>
      <c r="O381" s="463">
        <v>20000</v>
      </c>
      <c r="P381" s="463">
        <v>10000</v>
      </c>
      <c r="Q381" s="463">
        <v>20000</v>
      </c>
      <c r="R381" s="506"/>
      <c r="S381" s="506">
        <f t="shared" si="167"/>
        <v>12000</v>
      </c>
      <c r="T381" s="507">
        <v>60000</v>
      </c>
      <c r="U381" s="508">
        <v>17</v>
      </c>
      <c r="V381" s="509"/>
      <c r="X381" s="472"/>
    </row>
    <row r="382" spans="1:24" s="473" customFormat="1" ht="24" customHeight="1">
      <c r="A382" s="454" t="s">
        <v>509</v>
      </c>
      <c r="B382" s="503" t="s">
        <v>1219</v>
      </c>
      <c r="C382" s="503" t="s">
        <v>829</v>
      </c>
      <c r="D382" s="503">
        <v>1</v>
      </c>
      <c r="E382" s="503">
        <v>10</v>
      </c>
      <c r="F382" s="504">
        <v>1260</v>
      </c>
      <c r="G382" s="463">
        <f t="shared" si="163"/>
        <v>289020</v>
      </c>
      <c r="H382" s="463">
        <f t="shared" si="164"/>
        <v>162600</v>
      </c>
      <c r="I382" s="463">
        <v>132600</v>
      </c>
      <c r="J382" s="463">
        <v>5</v>
      </c>
      <c r="K382" s="463">
        <f t="shared" si="169"/>
        <v>30000</v>
      </c>
      <c r="L382" s="463">
        <f t="shared" si="166"/>
        <v>126420</v>
      </c>
      <c r="M382" s="463">
        <v>10000</v>
      </c>
      <c r="N382" s="505">
        <v>1920</v>
      </c>
      <c r="O382" s="463">
        <v>20000</v>
      </c>
      <c r="P382" s="463">
        <v>10000</v>
      </c>
      <c r="Q382" s="463">
        <v>26900</v>
      </c>
      <c r="R382" s="506"/>
      <c r="S382" s="506">
        <f t="shared" si="167"/>
        <v>12000</v>
      </c>
      <c r="T382" s="507">
        <v>45600</v>
      </c>
      <c r="U382" s="508">
        <v>12</v>
      </c>
      <c r="V382" s="509"/>
      <c r="X382" s="472"/>
    </row>
    <row r="383" spans="1:24" s="473" customFormat="1" ht="24" customHeight="1">
      <c r="A383" s="454" t="s">
        <v>509</v>
      </c>
      <c r="B383" s="503" t="s">
        <v>1220</v>
      </c>
      <c r="C383" s="503" t="s">
        <v>829</v>
      </c>
      <c r="D383" s="503">
        <v>2</v>
      </c>
      <c r="E383" s="503">
        <v>21</v>
      </c>
      <c r="F383" s="504">
        <v>2401</v>
      </c>
      <c r="G383" s="463">
        <f t="shared" si="163"/>
        <v>304820</v>
      </c>
      <c r="H383" s="463">
        <f t="shared" si="164"/>
        <v>162600</v>
      </c>
      <c r="I383" s="463">
        <v>132600</v>
      </c>
      <c r="J383" s="463">
        <v>5</v>
      </c>
      <c r="K383" s="463">
        <f t="shared" si="169"/>
        <v>30000</v>
      </c>
      <c r="L383" s="463">
        <f t="shared" si="166"/>
        <v>142220</v>
      </c>
      <c r="M383" s="463">
        <v>10000</v>
      </c>
      <c r="N383" s="505">
        <v>1920</v>
      </c>
      <c r="O383" s="463">
        <v>20000</v>
      </c>
      <c r="P383" s="463">
        <v>10000</v>
      </c>
      <c r="Q383" s="463">
        <v>35500</v>
      </c>
      <c r="R383" s="506"/>
      <c r="S383" s="506">
        <f t="shared" si="167"/>
        <v>12000</v>
      </c>
      <c r="T383" s="507">
        <v>52800</v>
      </c>
      <c r="U383" s="508">
        <v>17</v>
      </c>
      <c r="V383" s="509"/>
      <c r="X383" s="472"/>
    </row>
    <row r="384" spans="1:24" s="473" customFormat="1" ht="24" customHeight="1">
      <c r="A384" s="454" t="s">
        <v>509</v>
      </c>
      <c r="B384" s="503" t="s">
        <v>1221</v>
      </c>
      <c r="C384" s="503" t="s">
        <v>827</v>
      </c>
      <c r="D384" s="503">
        <v>2</v>
      </c>
      <c r="E384" s="503">
        <v>27</v>
      </c>
      <c r="F384" s="504">
        <v>2974</v>
      </c>
      <c r="G384" s="463">
        <f t="shared" si="163"/>
        <v>353020</v>
      </c>
      <c r="H384" s="463">
        <f t="shared" si="164"/>
        <v>210600</v>
      </c>
      <c r="I384" s="463">
        <v>180600</v>
      </c>
      <c r="J384" s="463">
        <v>7</v>
      </c>
      <c r="K384" s="463">
        <f t="shared" si="169"/>
        <v>30000</v>
      </c>
      <c r="L384" s="463">
        <f t="shared" si="166"/>
        <v>142420</v>
      </c>
      <c r="M384" s="463">
        <v>10000</v>
      </c>
      <c r="N384" s="505">
        <v>1920</v>
      </c>
      <c r="O384" s="463">
        <v>20000</v>
      </c>
      <c r="P384" s="463">
        <v>10000</v>
      </c>
      <c r="Q384" s="463">
        <v>23700</v>
      </c>
      <c r="R384" s="506"/>
      <c r="S384" s="506">
        <f t="shared" si="167"/>
        <v>16800</v>
      </c>
      <c r="T384" s="507">
        <v>60000</v>
      </c>
      <c r="U384" s="508">
        <v>18</v>
      </c>
      <c r="V384" s="513"/>
      <c r="X384" s="472"/>
    </row>
    <row r="385" spans="1:24" s="473" customFormat="1" ht="24" customHeight="1">
      <c r="A385" s="454" t="s">
        <v>509</v>
      </c>
      <c r="B385" s="503" t="s">
        <v>1222</v>
      </c>
      <c r="C385" s="503" t="s">
        <v>827</v>
      </c>
      <c r="D385" s="503">
        <v>1</v>
      </c>
      <c r="E385" s="503">
        <v>17</v>
      </c>
      <c r="F385" s="504">
        <v>1389</v>
      </c>
      <c r="G385" s="463">
        <f t="shared" si="163"/>
        <v>255020</v>
      </c>
      <c r="H385" s="463">
        <f t="shared" si="164"/>
        <v>162600</v>
      </c>
      <c r="I385" s="463">
        <v>132600</v>
      </c>
      <c r="J385" s="463">
        <v>5</v>
      </c>
      <c r="K385" s="463">
        <f t="shared" si="169"/>
        <v>30000</v>
      </c>
      <c r="L385" s="463">
        <f t="shared" si="166"/>
        <v>92420</v>
      </c>
      <c r="M385" s="463">
        <v>10000</v>
      </c>
      <c r="N385" s="505">
        <v>1920</v>
      </c>
      <c r="O385" s="463">
        <v>20000</v>
      </c>
      <c r="P385" s="463">
        <v>10000</v>
      </c>
      <c r="Q385" s="463">
        <v>7300</v>
      </c>
      <c r="R385" s="506"/>
      <c r="S385" s="506">
        <f t="shared" si="167"/>
        <v>12000</v>
      </c>
      <c r="T385" s="507">
        <v>31200</v>
      </c>
      <c r="U385" s="508">
        <v>10</v>
      </c>
      <c r="V385" s="509"/>
      <c r="X385" s="472"/>
    </row>
    <row r="386" spans="1:24" s="473" customFormat="1" ht="24" customHeight="1">
      <c r="A386" s="454" t="s">
        <v>509</v>
      </c>
      <c r="B386" s="503" t="s">
        <v>1223</v>
      </c>
      <c r="C386" s="503" t="s">
        <v>829</v>
      </c>
      <c r="D386" s="503">
        <v>4</v>
      </c>
      <c r="E386" s="503">
        <v>30</v>
      </c>
      <c r="F386" s="504">
        <v>2795</v>
      </c>
      <c r="G386" s="463">
        <f t="shared" si="163"/>
        <v>432620</v>
      </c>
      <c r="H386" s="463">
        <f t="shared" si="164"/>
        <v>186600</v>
      </c>
      <c r="I386" s="463">
        <v>156600</v>
      </c>
      <c r="J386" s="463">
        <v>6</v>
      </c>
      <c r="K386" s="463">
        <f t="shared" si="169"/>
        <v>30000</v>
      </c>
      <c r="L386" s="463">
        <f t="shared" si="166"/>
        <v>246020</v>
      </c>
      <c r="M386" s="463">
        <v>10000</v>
      </c>
      <c r="N386" s="505">
        <v>1920</v>
      </c>
      <c r="O386" s="463">
        <v>20000</v>
      </c>
      <c r="P386" s="463">
        <v>10000</v>
      </c>
      <c r="Q386" s="463">
        <v>36100</v>
      </c>
      <c r="R386" s="506"/>
      <c r="S386" s="506">
        <f t="shared" si="167"/>
        <v>14400</v>
      </c>
      <c r="T386" s="507">
        <v>153600</v>
      </c>
      <c r="U386" s="508">
        <v>47</v>
      </c>
      <c r="V386" s="513"/>
      <c r="X386" s="472"/>
    </row>
    <row r="387" spans="1:24" s="473" customFormat="1" ht="24" customHeight="1">
      <c r="A387" s="454" t="s">
        <v>509</v>
      </c>
      <c r="B387" s="503" t="s">
        <v>1224</v>
      </c>
      <c r="C387" s="503" t="s">
        <v>829</v>
      </c>
      <c r="D387" s="503">
        <v>2</v>
      </c>
      <c r="E387" s="503">
        <v>30</v>
      </c>
      <c r="F387" s="504">
        <v>2196</v>
      </c>
      <c r="G387" s="463">
        <f t="shared" si="163"/>
        <v>344120</v>
      </c>
      <c r="H387" s="463">
        <f t="shared" si="164"/>
        <v>162600</v>
      </c>
      <c r="I387" s="463">
        <v>132600</v>
      </c>
      <c r="J387" s="463">
        <v>5</v>
      </c>
      <c r="K387" s="463">
        <f t="shared" si="169"/>
        <v>30000</v>
      </c>
      <c r="L387" s="463">
        <f t="shared" si="166"/>
        <v>181520</v>
      </c>
      <c r="M387" s="463">
        <v>10000</v>
      </c>
      <c r="N387" s="505">
        <v>1920</v>
      </c>
      <c r="O387" s="463">
        <v>20000</v>
      </c>
      <c r="P387" s="463">
        <v>10000</v>
      </c>
      <c r="Q387" s="463">
        <v>29200</v>
      </c>
      <c r="R387" s="506"/>
      <c r="S387" s="506">
        <f t="shared" si="167"/>
        <v>12000</v>
      </c>
      <c r="T387" s="507">
        <v>98400</v>
      </c>
      <c r="U387" s="508">
        <v>30</v>
      </c>
      <c r="V387" s="509"/>
      <c r="X387" s="472"/>
    </row>
    <row r="388" spans="1:24" s="475" customFormat="1" ht="24" customHeight="1">
      <c r="A388" s="454" t="s">
        <v>509</v>
      </c>
      <c r="B388" s="503" t="s">
        <v>1225</v>
      </c>
      <c r="C388" s="503" t="s">
        <v>827</v>
      </c>
      <c r="D388" s="503">
        <v>1</v>
      </c>
      <c r="E388" s="503">
        <v>8</v>
      </c>
      <c r="F388" s="504">
        <v>715</v>
      </c>
      <c r="G388" s="463">
        <f t="shared" si="163"/>
        <v>214020</v>
      </c>
      <c r="H388" s="463">
        <f t="shared" si="164"/>
        <v>114600</v>
      </c>
      <c r="I388" s="463">
        <v>84600</v>
      </c>
      <c r="J388" s="463">
        <v>3</v>
      </c>
      <c r="K388" s="463">
        <f t="shared" si="169"/>
        <v>30000</v>
      </c>
      <c r="L388" s="463">
        <f t="shared" si="166"/>
        <v>99420</v>
      </c>
      <c r="M388" s="463">
        <v>10000</v>
      </c>
      <c r="N388" s="505">
        <v>1920</v>
      </c>
      <c r="O388" s="463">
        <v>20000</v>
      </c>
      <c r="P388" s="463">
        <v>10000</v>
      </c>
      <c r="Q388" s="463">
        <v>14300</v>
      </c>
      <c r="R388" s="506"/>
      <c r="S388" s="506">
        <f t="shared" si="167"/>
        <v>7200</v>
      </c>
      <c r="T388" s="507">
        <v>36000</v>
      </c>
      <c r="U388" s="508">
        <v>11</v>
      </c>
      <c r="V388" s="513"/>
      <c r="X388" s="472"/>
    </row>
    <row r="389" spans="1:24" s="473" customFormat="1" ht="24" customHeight="1">
      <c r="A389" s="454" t="s">
        <v>509</v>
      </c>
      <c r="B389" s="503" t="s">
        <v>1226</v>
      </c>
      <c r="C389" s="503" t="s">
        <v>827</v>
      </c>
      <c r="D389" s="503">
        <v>1</v>
      </c>
      <c r="E389" s="503">
        <v>19</v>
      </c>
      <c r="F389" s="504">
        <v>1798</v>
      </c>
      <c r="G389" s="463">
        <f t="shared" si="163"/>
        <v>278420</v>
      </c>
      <c r="H389" s="463">
        <f t="shared" si="164"/>
        <v>162600</v>
      </c>
      <c r="I389" s="463">
        <v>132600</v>
      </c>
      <c r="J389" s="463">
        <v>5</v>
      </c>
      <c r="K389" s="463">
        <f t="shared" si="169"/>
        <v>30000</v>
      </c>
      <c r="L389" s="463">
        <f t="shared" si="166"/>
        <v>115820</v>
      </c>
      <c r="M389" s="463">
        <v>10000</v>
      </c>
      <c r="N389" s="505">
        <v>1920</v>
      </c>
      <c r="O389" s="463">
        <v>20000</v>
      </c>
      <c r="P389" s="463">
        <v>10000</v>
      </c>
      <c r="Q389" s="463">
        <v>23500</v>
      </c>
      <c r="R389" s="506"/>
      <c r="S389" s="506">
        <f t="shared" si="167"/>
        <v>12000</v>
      </c>
      <c r="T389" s="507">
        <v>38400</v>
      </c>
      <c r="U389" s="508">
        <v>14</v>
      </c>
      <c r="V389" s="509"/>
      <c r="X389" s="472"/>
    </row>
    <row r="390" spans="1:24" s="474" customFormat="1" ht="24" customHeight="1">
      <c r="A390" s="443" t="s">
        <v>1227</v>
      </c>
      <c r="B390" s="502"/>
      <c r="C390" s="502"/>
      <c r="D390" s="502">
        <f t="shared" ref="D390:U390" si="170">SUM(D391:D402)</f>
        <v>23</v>
      </c>
      <c r="E390" s="502">
        <f t="shared" si="170"/>
        <v>233</v>
      </c>
      <c r="F390" s="502">
        <f t="shared" si="170"/>
        <v>24712</v>
      </c>
      <c r="G390" s="502">
        <f t="shared" si="170"/>
        <v>3648860</v>
      </c>
      <c r="H390" s="502">
        <f t="shared" si="170"/>
        <v>2033200</v>
      </c>
      <c r="I390" s="502">
        <f t="shared" si="170"/>
        <v>1663200</v>
      </c>
      <c r="J390" s="502">
        <f t="shared" si="170"/>
        <v>63</v>
      </c>
      <c r="K390" s="502">
        <f t="shared" si="170"/>
        <v>370000</v>
      </c>
      <c r="L390" s="502">
        <f t="shared" si="170"/>
        <v>1615660</v>
      </c>
      <c r="M390" s="502">
        <f t="shared" si="170"/>
        <v>120000</v>
      </c>
      <c r="N390" s="502">
        <f t="shared" si="170"/>
        <v>23040</v>
      </c>
      <c r="O390" s="502">
        <f t="shared" si="170"/>
        <v>240000</v>
      </c>
      <c r="P390" s="502">
        <f t="shared" si="170"/>
        <v>120000</v>
      </c>
      <c r="Q390" s="502">
        <f t="shared" si="170"/>
        <v>269100</v>
      </c>
      <c r="R390" s="512">
        <f t="shared" si="170"/>
        <v>30800</v>
      </c>
      <c r="S390" s="512">
        <f t="shared" si="170"/>
        <v>151200</v>
      </c>
      <c r="T390" s="512">
        <f t="shared" si="170"/>
        <v>661520</v>
      </c>
      <c r="U390" s="512">
        <f t="shared" si="170"/>
        <v>200</v>
      </c>
      <c r="V390" s="513"/>
      <c r="X390" s="472"/>
    </row>
    <row r="391" spans="1:24" s="479" customFormat="1" ht="24" customHeight="1">
      <c r="A391" s="454" t="s">
        <v>1228</v>
      </c>
      <c r="B391" s="454" t="s">
        <v>1229</v>
      </c>
      <c r="C391" s="503" t="s">
        <v>827</v>
      </c>
      <c r="D391" s="498">
        <v>3</v>
      </c>
      <c r="E391" s="498">
        <v>27</v>
      </c>
      <c r="F391" s="457">
        <v>2576</v>
      </c>
      <c r="G391" s="463">
        <f t="shared" ref="G391:G402" si="171">H391+L391</f>
        <v>342020</v>
      </c>
      <c r="H391" s="463">
        <f t="shared" ref="H391:H402" si="172">I391+K391</f>
        <v>186600</v>
      </c>
      <c r="I391" s="463">
        <v>156600</v>
      </c>
      <c r="J391" s="463">
        <v>6</v>
      </c>
      <c r="K391" s="463">
        <f t="shared" ref="K391:K399" si="173">IF(F391&gt;=500,IF(AND(F391&gt;=3000),30000,30000),30000)</f>
        <v>30000</v>
      </c>
      <c r="L391" s="463">
        <f t="shared" ref="L391:L402" si="174">SUM(M391:T391)</f>
        <v>155420</v>
      </c>
      <c r="M391" s="463">
        <v>10000</v>
      </c>
      <c r="N391" s="505">
        <v>1920</v>
      </c>
      <c r="O391" s="463">
        <v>20000</v>
      </c>
      <c r="P391" s="463">
        <v>10000</v>
      </c>
      <c r="Q391" s="463">
        <v>19900</v>
      </c>
      <c r="R391" s="506"/>
      <c r="S391" s="506">
        <f t="shared" ref="S391:S402" si="175">J391*2400</f>
        <v>14400</v>
      </c>
      <c r="T391" s="507">
        <v>79200</v>
      </c>
      <c r="U391" s="508">
        <v>26</v>
      </c>
      <c r="V391" s="449"/>
      <c r="X391" s="472"/>
    </row>
    <row r="392" spans="1:24" s="479" customFormat="1" ht="24" customHeight="1">
      <c r="A392" s="454" t="s">
        <v>1228</v>
      </c>
      <c r="B392" s="498" t="s">
        <v>1230</v>
      </c>
      <c r="C392" s="503" t="s">
        <v>827</v>
      </c>
      <c r="D392" s="498">
        <v>1</v>
      </c>
      <c r="E392" s="498">
        <v>16</v>
      </c>
      <c r="F392" s="457">
        <v>2320</v>
      </c>
      <c r="G392" s="463">
        <f t="shared" si="171"/>
        <v>271020</v>
      </c>
      <c r="H392" s="463">
        <f t="shared" si="172"/>
        <v>162600</v>
      </c>
      <c r="I392" s="463">
        <v>132600</v>
      </c>
      <c r="J392" s="463">
        <v>5</v>
      </c>
      <c r="K392" s="463">
        <f t="shared" si="173"/>
        <v>30000</v>
      </c>
      <c r="L392" s="463">
        <f t="shared" si="174"/>
        <v>108420</v>
      </c>
      <c r="M392" s="463">
        <v>10000</v>
      </c>
      <c r="N392" s="505">
        <v>1920</v>
      </c>
      <c r="O392" s="463">
        <v>20000</v>
      </c>
      <c r="P392" s="463">
        <v>10000</v>
      </c>
      <c r="Q392" s="463">
        <v>28100</v>
      </c>
      <c r="R392" s="506"/>
      <c r="S392" s="506">
        <f t="shared" si="175"/>
        <v>12000</v>
      </c>
      <c r="T392" s="507">
        <v>26400</v>
      </c>
      <c r="U392" s="508">
        <v>8</v>
      </c>
      <c r="V392" s="449"/>
      <c r="X392" s="472"/>
    </row>
    <row r="393" spans="1:24" s="479" customFormat="1" ht="24" customHeight="1">
      <c r="A393" s="454" t="s">
        <v>1228</v>
      </c>
      <c r="B393" s="498" t="s">
        <v>1231</v>
      </c>
      <c r="C393" s="503" t="s">
        <v>829</v>
      </c>
      <c r="D393" s="498">
        <v>1</v>
      </c>
      <c r="E393" s="498">
        <v>17</v>
      </c>
      <c r="F393" s="457">
        <v>1336</v>
      </c>
      <c r="G393" s="463">
        <f t="shared" si="171"/>
        <v>257520</v>
      </c>
      <c r="H393" s="463">
        <f t="shared" si="172"/>
        <v>162600</v>
      </c>
      <c r="I393" s="463">
        <v>132600</v>
      </c>
      <c r="J393" s="463">
        <v>5</v>
      </c>
      <c r="K393" s="463">
        <f t="shared" si="173"/>
        <v>30000</v>
      </c>
      <c r="L393" s="463">
        <f t="shared" si="174"/>
        <v>94920</v>
      </c>
      <c r="M393" s="463">
        <v>10000</v>
      </c>
      <c r="N393" s="505">
        <v>1920</v>
      </c>
      <c r="O393" s="463">
        <v>20000</v>
      </c>
      <c r="P393" s="463">
        <v>10000</v>
      </c>
      <c r="Q393" s="463">
        <v>13900</v>
      </c>
      <c r="R393" s="506">
        <v>3100</v>
      </c>
      <c r="S393" s="506">
        <f t="shared" si="175"/>
        <v>12000</v>
      </c>
      <c r="T393" s="507">
        <v>24000</v>
      </c>
      <c r="U393" s="508">
        <v>7</v>
      </c>
      <c r="V393" s="449"/>
      <c r="X393" s="472"/>
    </row>
    <row r="394" spans="1:24" s="479" customFormat="1" ht="24" customHeight="1">
      <c r="A394" s="454" t="s">
        <v>1228</v>
      </c>
      <c r="B394" s="498" t="s">
        <v>1232</v>
      </c>
      <c r="C394" s="503" t="s">
        <v>827</v>
      </c>
      <c r="D394" s="498">
        <v>1</v>
      </c>
      <c r="E394" s="498">
        <v>16</v>
      </c>
      <c r="F394" s="457">
        <v>1546</v>
      </c>
      <c r="G394" s="463">
        <f t="shared" si="171"/>
        <v>243170</v>
      </c>
      <c r="H394" s="463">
        <f t="shared" si="172"/>
        <v>162600</v>
      </c>
      <c r="I394" s="463">
        <v>132600</v>
      </c>
      <c r="J394" s="463">
        <v>5</v>
      </c>
      <c r="K394" s="463">
        <f t="shared" si="173"/>
        <v>30000</v>
      </c>
      <c r="L394" s="463">
        <f t="shared" si="174"/>
        <v>80570</v>
      </c>
      <c r="M394" s="463">
        <v>10000</v>
      </c>
      <c r="N394" s="505">
        <v>1920</v>
      </c>
      <c r="O394" s="463">
        <v>20000</v>
      </c>
      <c r="P394" s="463">
        <v>10000</v>
      </c>
      <c r="Q394" s="463">
        <v>7300</v>
      </c>
      <c r="R394" s="506">
        <v>2550</v>
      </c>
      <c r="S394" s="506">
        <f t="shared" si="175"/>
        <v>12000</v>
      </c>
      <c r="T394" s="507">
        <v>16800</v>
      </c>
      <c r="U394" s="508">
        <v>6</v>
      </c>
      <c r="V394" s="449"/>
      <c r="X394" s="472"/>
    </row>
    <row r="395" spans="1:24" s="479" customFormat="1" ht="24" customHeight="1">
      <c r="A395" s="454" t="s">
        <v>1228</v>
      </c>
      <c r="B395" s="498" t="s">
        <v>1233</v>
      </c>
      <c r="C395" s="503" t="s">
        <v>829</v>
      </c>
      <c r="D395" s="498">
        <v>3</v>
      </c>
      <c r="E395" s="498">
        <v>29</v>
      </c>
      <c r="F395" s="457">
        <v>2747</v>
      </c>
      <c r="G395" s="463">
        <f t="shared" si="171"/>
        <v>346570</v>
      </c>
      <c r="H395" s="463">
        <f t="shared" si="172"/>
        <v>162600</v>
      </c>
      <c r="I395" s="463">
        <v>132600</v>
      </c>
      <c r="J395" s="463">
        <v>5</v>
      </c>
      <c r="K395" s="463">
        <f t="shared" si="173"/>
        <v>30000</v>
      </c>
      <c r="L395" s="463">
        <f t="shared" si="174"/>
        <v>183970</v>
      </c>
      <c r="M395" s="463">
        <v>10000</v>
      </c>
      <c r="N395" s="505">
        <v>1920</v>
      </c>
      <c r="O395" s="463">
        <v>20000</v>
      </c>
      <c r="P395" s="463">
        <v>10000</v>
      </c>
      <c r="Q395" s="463">
        <v>32100</v>
      </c>
      <c r="R395" s="506">
        <v>4350</v>
      </c>
      <c r="S395" s="506">
        <f t="shared" si="175"/>
        <v>12000</v>
      </c>
      <c r="T395" s="507">
        <v>93600</v>
      </c>
      <c r="U395" s="508">
        <v>27</v>
      </c>
      <c r="V395" s="449"/>
      <c r="X395" s="472"/>
    </row>
    <row r="396" spans="1:24" s="479" customFormat="1" ht="24" customHeight="1">
      <c r="A396" s="454" t="s">
        <v>1228</v>
      </c>
      <c r="B396" s="498" t="s">
        <v>1234</v>
      </c>
      <c r="C396" s="503" t="s">
        <v>829</v>
      </c>
      <c r="D396" s="498">
        <v>1</v>
      </c>
      <c r="E396" s="498">
        <v>21</v>
      </c>
      <c r="F396" s="457">
        <v>2041</v>
      </c>
      <c r="G396" s="463">
        <f t="shared" si="171"/>
        <v>282770</v>
      </c>
      <c r="H396" s="463">
        <f t="shared" si="172"/>
        <v>162600</v>
      </c>
      <c r="I396" s="463">
        <v>132600</v>
      </c>
      <c r="J396" s="463">
        <v>5</v>
      </c>
      <c r="K396" s="463">
        <f t="shared" si="173"/>
        <v>30000</v>
      </c>
      <c r="L396" s="463">
        <f t="shared" si="174"/>
        <v>120170</v>
      </c>
      <c r="M396" s="463">
        <v>10000</v>
      </c>
      <c r="N396" s="505">
        <v>1920</v>
      </c>
      <c r="O396" s="463">
        <v>20000</v>
      </c>
      <c r="P396" s="463">
        <v>10000</v>
      </c>
      <c r="Q396" s="463">
        <v>16800</v>
      </c>
      <c r="R396" s="506">
        <v>8650</v>
      </c>
      <c r="S396" s="506">
        <f t="shared" si="175"/>
        <v>12000</v>
      </c>
      <c r="T396" s="507">
        <v>40800</v>
      </c>
      <c r="U396" s="508">
        <v>13</v>
      </c>
      <c r="V396" s="449"/>
      <c r="X396" s="472"/>
    </row>
    <row r="397" spans="1:24" s="479" customFormat="1" ht="24" customHeight="1">
      <c r="A397" s="454" t="s">
        <v>1228</v>
      </c>
      <c r="B397" s="498" t="s">
        <v>1235</v>
      </c>
      <c r="C397" s="503" t="s">
        <v>827</v>
      </c>
      <c r="D397" s="498">
        <v>1</v>
      </c>
      <c r="E397" s="498">
        <v>10</v>
      </c>
      <c r="F397" s="457">
        <v>937</v>
      </c>
      <c r="G397" s="463">
        <f t="shared" si="171"/>
        <v>271320</v>
      </c>
      <c r="H397" s="463">
        <f t="shared" si="172"/>
        <v>138600</v>
      </c>
      <c r="I397" s="463">
        <v>108600</v>
      </c>
      <c r="J397" s="463">
        <v>4</v>
      </c>
      <c r="K397" s="463">
        <f t="shared" si="173"/>
        <v>30000</v>
      </c>
      <c r="L397" s="463">
        <f t="shared" si="174"/>
        <v>132720</v>
      </c>
      <c r="M397" s="463">
        <v>10000</v>
      </c>
      <c r="N397" s="505">
        <v>1920</v>
      </c>
      <c r="O397" s="463">
        <v>20000</v>
      </c>
      <c r="P397" s="463">
        <v>10000</v>
      </c>
      <c r="Q397" s="463">
        <v>7200</v>
      </c>
      <c r="R397" s="506"/>
      <c r="S397" s="506">
        <f t="shared" si="175"/>
        <v>9600</v>
      </c>
      <c r="T397" s="507">
        <v>74000</v>
      </c>
      <c r="U397" s="508">
        <v>17</v>
      </c>
      <c r="V397" s="449"/>
      <c r="X397" s="472"/>
    </row>
    <row r="398" spans="1:24" s="479" customFormat="1" ht="24" customHeight="1">
      <c r="A398" s="454" t="s">
        <v>1228</v>
      </c>
      <c r="B398" s="498" t="s">
        <v>1236</v>
      </c>
      <c r="C398" s="503" t="s">
        <v>827</v>
      </c>
      <c r="D398" s="498">
        <v>2</v>
      </c>
      <c r="E398" s="498">
        <v>17</v>
      </c>
      <c r="F398" s="457">
        <v>1678</v>
      </c>
      <c r="G398" s="463">
        <f t="shared" si="171"/>
        <v>319020</v>
      </c>
      <c r="H398" s="463">
        <f t="shared" si="172"/>
        <v>162600</v>
      </c>
      <c r="I398" s="463">
        <v>132600</v>
      </c>
      <c r="J398" s="463">
        <v>5</v>
      </c>
      <c r="K398" s="463">
        <f t="shared" si="173"/>
        <v>30000</v>
      </c>
      <c r="L398" s="463">
        <f t="shared" si="174"/>
        <v>156420</v>
      </c>
      <c r="M398" s="463">
        <v>10000</v>
      </c>
      <c r="N398" s="505">
        <v>1920</v>
      </c>
      <c r="O398" s="463">
        <v>20000</v>
      </c>
      <c r="P398" s="463">
        <v>10000</v>
      </c>
      <c r="Q398" s="463">
        <v>32900</v>
      </c>
      <c r="R398" s="506"/>
      <c r="S398" s="506">
        <f t="shared" si="175"/>
        <v>12000</v>
      </c>
      <c r="T398" s="507">
        <v>69600</v>
      </c>
      <c r="U398" s="508">
        <v>22</v>
      </c>
      <c r="V398" s="449"/>
      <c r="X398" s="472"/>
    </row>
    <row r="399" spans="1:24" s="479" customFormat="1" ht="24" customHeight="1">
      <c r="A399" s="454" t="s">
        <v>1228</v>
      </c>
      <c r="B399" s="498" t="s">
        <v>1237</v>
      </c>
      <c r="C399" s="503" t="s">
        <v>829</v>
      </c>
      <c r="D399" s="498">
        <v>2</v>
      </c>
      <c r="E399" s="498">
        <v>14</v>
      </c>
      <c r="F399" s="457">
        <v>1454</v>
      </c>
      <c r="G399" s="463">
        <f t="shared" si="171"/>
        <v>314640</v>
      </c>
      <c r="H399" s="463">
        <f t="shared" si="172"/>
        <v>162600</v>
      </c>
      <c r="I399" s="463">
        <v>132600</v>
      </c>
      <c r="J399" s="463">
        <v>5</v>
      </c>
      <c r="K399" s="463">
        <f t="shared" si="173"/>
        <v>30000</v>
      </c>
      <c r="L399" s="463">
        <f t="shared" si="174"/>
        <v>152040</v>
      </c>
      <c r="M399" s="463">
        <v>10000</v>
      </c>
      <c r="N399" s="505">
        <v>1920</v>
      </c>
      <c r="O399" s="463">
        <v>20000</v>
      </c>
      <c r="P399" s="463">
        <v>10000</v>
      </c>
      <c r="Q399" s="463">
        <v>34800</v>
      </c>
      <c r="R399" s="506">
        <v>1400</v>
      </c>
      <c r="S399" s="506">
        <f t="shared" si="175"/>
        <v>12000</v>
      </c>
      <c r="T399" s="507">
        <v>61920</v>
      </c>
      <c r="U399" s="508">
        <v>20</v>
      </c>
      <c r="V399" s="449"/>
      <c r="X399" s="472"/>
    </row>
    <row r="400" spans="1:24" s="479" customFormat="1" ht="24" customHeight="1">
      <c r="A400" s="454" t="s">
        <v>1228</v>
      </c>
      <c r="B400" s="454" t="s">
        <v>1238</v>
      </c>
      <c r="C400" s="503" t="s">
        <v>827</v>
      </c>
      <c r="D400" s="498">
        <v>4</v>
      </c>
      <c r="E400" s="498">
        <v>28</v>
      </c>
      <c r="F400" s="457">
        <v>3224</v>
      </c>
      <c r="G400" s="463">
        <f t="shared" si="171"/>
        <v>389820</v>
      </c>
      <c r="H400" s="463">
        <f t="shared" si="172"/>
        <v>220600</v>
      </c>
      <c r="I400" s="463">
        <v>180600</v>
      </c>
      <c r="J400" s="463">
        <v>7</v>
      </c>
      <c r="K400" s="463">
        <f>IF(F400&gt;=500,IF(AND(F400&gt;=3000),40000,40000),40000)</f>
        <v>40000</v>
      </c>
      <c r="L400" s="463">
        <f t="shared" si="174"/>
        <v>169220</v>
      </c>
      <c r="M400" s="463">
        <v>10000</v>
      </c>
      <c r="N400" s="505">
        <v>1920</v>
      </c>
      <c r="O400" s="463">
        <v>20000</v>
      </c>
      <c r="P400" s="463">
        <v>10000</v>
      </c>
      <c r="Q400" s="463">
        <v>28900</v>
      </c>
      <c r="R400" s="506"/>
      <c r="S400" s="506">
        <f t="shared" si="175"/>
        <v>16800</v>
      </c>
      <c r="T400" s="507">
        <v>81600</v>
      </c>
      <c r="U400" s="508">
        <v>26</v>
      </c>
      <c r="V400" s="449"/>
      <c r="X400" s="472"/>
    </row>
    <row r="401" spans="1:24" s="479" customFormat="1" ht="24" customHeight="1">
      <c r="A401" s="454" t="s">
        <v>1228</v>
      </c>
      <c r="B401" s="498" t="s">
        <v>1239</v>
      </c>
      <c r="C401" s="503" t="s">
        <v>827</v>
      </c>
      <c r="D401" s="498">
        <v>3</v>
      </c>
      <c r="E401" s="498">
        <v>19</v>
      </c>
      <c r="F401" s="457">
        <v>2530</v>
      </c>
      <c r="G401" s="463">
        <f t="shared" si="171"/>
        <v>356070</v>
      </c>
      <c r="H401" s="463">
        <f t="shared" si="172"/>
        <v>186600</v>
      </c>
      <c r="I401" s="463">
        <v>156600</v>
      </c>
      <c r="J401" s="463">
        <v>6</v>
      </c>
      <c r="K401" s="463">
        <f t="shared" ref="K401:K409" si="176">IF(F401&gt;=500,IF(AND(F401&gt;=3000),30000,30000),30000)</f>
        <v>30000</v>
      </c>
      <c r="L401" s="463">
        <f t="shared" si="174"/>
        <v>169470</v>
      </c>
      <c r="M401" s="463">
        <v>10000</v>
      </c>
      <c r="N401" s="505">
        <v>1920</v>
      </c>
      <c r="O401" s="463">
        <v>20000</v>
      </c>
      <c r="P401" s="463">
        <v>10000</v>
      </c>
      <c r="Q401" s="463">
        <v>35200</v>
      </c>
      <c r="R401" s="506">
        <v>10750</v>
      </c>
      <c r="S401" s="506">
        <f t="shared" si="175"/>
        <v>14400</v>
      </c>
      <c r="T401" s="507">
        <v>67200</v>
      </c>
      <c r="U401" s="508">
        <v>20</v>
      </c>
      <c r="V401" s="449"/>
      <c r="X401" s="472"/>
    </row>
    <row r="402" spans="1:24" s="479" customFormat="1" ht="24" customHeight="1">
      <c r="A402" s="454" t="s">
        <v>1228</v>
      </c>
      <c r="B402" s="498" t="s">
        <v>1240</v>
      </c>
      <c r="C402" s="503" t="s">
        <v>827</v>
      </c>
      <c r="D402" s="498">
        <v>1</v>
      </c>
      <c r="E402" s="498">
        <v>19</v>
      </c>
      <c r="F402" s="457">
        <v>2323</v>
      </c>
      <c r="G402" s="463">
        <f t="shared" si="171"/>
        <v>254920</v>
      </c>
      <c r="H402" s="463">
        <f t="shared" si="172"/>
        <v>162600</v>
      </c>
      <c r="I402" s="463">
        <v>132600</v>
      </c>
      <c r="J402" s="463">
        <v>5</v>
      </c>
      <c r="K402" s="463">
        <f t="shared" si="176"/>
        <v>30000</v>
      </c>
      <c r="L402" s="463">
        <f t="shared" si="174"/>
        <v>92320</v>
      </c>
      <c r="M402" s="463">
        <v>10000</v>
      </c>
      <c r="N402" s="505">
        <v>1920</v>
      </c>
      <c r="O402" s="463">
        <v>20000</v>
      </c>
      <c r="P402" s="463">
        <v>10000</v>
      </c>
      <c r="Q402" s="463">
        <v>12000</v>
      </c>
      <c r="R402" s="506"/>
      <c r="S402" s="506">
        <f t="shared" si="175"/>
        <v>12000</v>
      </c>
      <c r="T402" s="507">
        <v>26400</v>
      </c>
      <c r="U402" s="508">
        <v>8</v>
      </c>
      <c r="V402" s="449"/>
      <c r="X402" s="472"/>
    </row>
    <row r="403" spans="1:24" s="480" customFormat="1" ht="24" customHeight="1">
      <c r="A403" s="443" t="s">
        <v>1241</v>
      </c>
      <c r="B403" s="499"/>
      <c r="C403" s="502"/>
      <c r="D403" s="499">
        <f t="shared" ref="D403:U403" si="177">SUM(D404:D409)</f>
        <v>9</v>
      </c>
      <c r="E403" s="499">
        <f t="shared" si="177"/>
        <v>93</v>
      </c>
      <c r="F403" s="499">
        <f t="shared" si="177"/>
        <v>10030</v>
      </c>
      <c r="G403" s="499">
        <f t="shared" si="177"/>
        <v>1725880</v>
      </c>
      <c r="H403" s="499">
        <f t="shared" si="177"/>
        <v>975600</v>
      </c>
      <c r="I403" s="499">
        <f t="shared" si="177"/>
        <v>795600</v>
      </c>
      <c r="J403" s="499">
        <f t="shared" si="177"/>
        <v>30</v>
      </c>
      <c r="K403" s="499">
        <f t="shared" si="177"/>
        <v>180000</v>
      </c>
      <c r="L403" s="499">
        <f t="shared" si="177"/>
        <v>750280</v>
      </c>
      <c r="M403" s="499">
        <f t="shared" si="177"/>
        <v>60000</v>
      </c>
      <c r="N403" s="499">
        <f t="shared" si="177"/>
        <v>11520</v>
      </c>
      <c r="O403" s="499">
        <f t="shared" si="177"/>
        <v>120000</v>
      </c>
      <c r="P403" s="499">
        <f t="shared" si="177"/>
        <v>60000</v>
      </c>
      <c r="Q403" s="499">
        <f t="shared" si="177"/>
        <v>136800</v>
      </c>
      <c r="R403" s="500">
        <f t="shared" si="177"/>
        <v>14200</v>
      </c>
      <c r="S403" s="500">
        <f t="shared" si="177"/>
        <v>72000</v>
      </c>
      <c r="T403" s="500">
        <f t="shared" si="177"/>
        <v>275760</v>
      </c>
      <c r="U403" s="500">
        <f t="shared" si="177"/>
        <v>90</v>
      </c>
      <c r="V403" s="461"/>
      <c r="X403" s="472"/>
    </row>
    <row r="404" spans="1:24" s="479" customFormat="1" ht="24" customHeight="1">
      <c r="A404" s="454" t="s">
        <v>1242</v>
      </c>
      <c r="B404" s="498" t="s">
        <v>1243</v>
      </c>
      <c r="C404" s="503" t="s">
        <v>827</v>
      </c>
      <c r="D404" s="498">
        <v>1</v>
      </c>
      <c r="E404" s="498">
        <v>11</v>
      </c>
      <c r="F404" s="516">
        <v>1195</v>
      </c>
      <c r="G404" s="463">
        <f t="shared" ref="G404:G409" si="178">H404+L404</f>
        <v>296320</v>
      </c>
      <c r="H404" s="463">
        <f t="shared" ref="H404:H409" si="179">I404+K404</f>
        <v>162600</v>
      </c>
      <c r="I404" s="463">
        <v>132600</v>
      </c>
      <c r="J404" s="463">
        <v>5</v>
      </c>
      <c r="K404" s="463">
        <f t="shared" si="176"/>
        <v>30000</v>
      </c>
      <c r="L404" s="463">
        <f t="shared" ref="L404:L409" si="180">SUM(M404:T404)</f>
        <v>133720</v>
      </c>
      <c r="M404" s="463">
        <v>10000</v>
      </c>
      <c r="N404" s="505">
        <v>1920</v>
      </c>
      <c r="O404" s="463">
        <v>20000</v>
      </c>
      <c r="P404" s="463">
        <v>10000</v>
      </c>
      <c r="Q404" s="463">
        <v>27000</v>
      </c>
      <c r="R404" s="517"/>
      <c r="S404" s="506">
        <f t="shared" ref="S404:S409" si="181">J404*2400</f>
        <v>12000</v>
      </c>
      <c r="T404" s="518">
        <v>52800</v>
      </c>
      <c r="U404" s="519">
        <v>17</v>
      </c>
      <c r="V404" s="449"/>
      <c r="X404" s="472"/>
    </row>
    <row r="405" spans="1:24" s="479" customFormat="1" ht="24" customHeight="1">
      <c r="A405" s="454" t="s">
        <v>1242</v>
      </c>
      <c r="B405" s="454" t="s">
        <v>1244</v>
      </c>
      <c r="C405" s="503" t="s">
        <v>829</v>
      </c>
      <c r="D405" s="498">
        <v>4</v>
      </c>
      <c r="E405" s="498">
        <v>39</v>
      </c>
      <c r="F405" s="516">
        <v>2711</v>
      </c>
      <c r="G405" s="463">
        <f t="shared" si="178"/>
        <v>354170</v>
      </c>
      <c r="H405" s="463">
        <f t="shared" si="179"/>
        <v>186600</v>
      </c>
      <c r="I405" s="463">
        <v>156600</v>
      </c>
      <c r="J405" s="463">
        <v>6</v>
      </c>
      <c r="K405" s="463">
        <f t="shared" si="176"/>
        <v>30000</v>
      </c>
      <c r="L405" s="463">
        <f t="shared" si="180"/>
        <v>167570</v>
      </c>
      <c r="M405" s="463">
        <v>10000</v>
      </c>
      <c r="N405" s="505">
        <v>1920</v>
      </c>
      <c r="O405" s="463">
        <v>20000</v>
      </c>
      <c r="P405" s="463">
        <v>10000</v>
      </c>
      <c r="Q405" s="463">
        <v>43300</v>
      </c>
      <c r="R405" s="517">
        <v>3150</v>
      </c>
      <c r="S405" s="506">
        <f t="shared" si="181"/>
        <v>14400</v>
      </c>
      <c r="T405" s="518">
        <v>64800</v>
      </c>
      <c r="U405" s="519">
        <v>18</v>
      </c>
      <c r="V405" s="449"/>
      <c r="X405" s="472"/>
    </row>
    <row r="406" spans="1:24" s="479" customFormat="1" ht="24" customHeight="1">
      <c r="A406" s="454" t="s">
        <v>1242</v>
      </c>
      <c r="B406" s="498" t="s">
        <v>1245</v>
      </c>
      <c r="C406" s="503" t="s">
        <v>827</v>
      </c>
      <c r="D406" s="498">
        <v>1</v>
      </c>
      <c r="E406" s="498">
        <v>3</v>
      </c>
      <c r="F406" s="516">
        <v>417</v>
      </c>
      <c r="G406" s="463">
        <f t="shared" si="178"/>
        <v>207520</v>
      </c>
      <c r="H406" s="463">
        <f t="shared" si="179"/>
        <v>114600</v>
      </c>
      <c r="I406" s="463">
        <v>84600</v>
      </c>
      <c r="J406" s="463">
        <v>3</v>
      </c>
      <c r="K406" s="463">
        <f t="shared" si="176"/>
        <v>30000</v>
      </c>
      <c r="L406" s="463">
        <f t="shared" si="180"/>
        <v>92920</v>
      </c>
      <c r="M406" s="463">
        <v>10000</v>
      </c>
      <c r="N406" s="505">
        <v>1920</v>
      </c>
      <c r="O406" s="463">
        <v>20000</v>
      </c>
      <c r="P406" s="463">
        <v>10000</v>
      </c>
      <c r="Q406" s="463">
        <v>27000</v>
      </c>
      <c r="R406" s="517"/>
      <c r="S406" s="506">
        <f t="shared" si="181"/>
        <v>7200</v>
      </c>
      <c r="T406" s="518">
        <v>16800</v>
      </c>
      <c r="U406" s="519">
        <v>4</v>
      </c>
      <c r="V406" s="449"/>
      <c r="X406" s="472"/>
    </row>
    <row r="407" spans="1:24" s="483" customFormat="1" ht="24" customHeight="1">
      <c r="A407" s="454" t="s">
        <v>1242</v>
      </c>
      <c r="B407" s="498" t="s">
        <v>1246</v>
      </c>
      <c r="C407" s="503" t="s">
        <v>829</v>
      </c>
      <c r="D407" s="498">
        <v>1</v>
      </c>
      <c r="E407" s="498">
        <v>12</v>
      </c>
      <c r="F407" s="516">
        <v>2006</v>
      </c>
      <c r="G407" s="463">
        <f t="shared" si="178"/>
        <v>258370</v>
      </c>
      <c r="H407" s="463">
        <f t="shared" si="179"/>
        <v>162600</v>
      </c>
      <c r="I407" s="463">
        <v>132600</v>
      </c>
      <c r="J407" s="463">
        <v>5</v>
      </c>
      <c r="K407" s="463">
        <f t="shared" si="176"/>
        <v>30000</v>
      </c>
      <c r="L407" s="463">
        <f t="shared" si="180"/>
        <v>95770</v>
      </c>
      <c r="M407" s="463">
        <v>10000</v>
      </c>
      <c r="N407" s="505">
        <v>1920</v>
      </c>
      <c r="O407" s="463">
        <v>20000</v>
      </c>
      <c r="P407" s="463">
        <v>10000</v>
      </c>
      <c r="Q407" s="463">
        <v>4200</v>
      </c>
      <c r="R407" s="517">
        <v>1650</v>
      </c>
      <c r="S407" s="506">
        <f t="shared" si="181"/>
        <v>12000</v>
      </c>
      <c r="T407" s="518">
        <v>36000</v>
      </c>
      <c r="U407" s="519">
        <v>13</v>
      </c>
      <c r="V407" s="449"/>
      <c r="X407" s="472"/>
    </row>
    <row r="408" spans="1:24" s="479" customFormat="1" ht="24" customHeight="1">
      <c r="A408" s="454" t="s">
        <v>1242</v>
      </c>
      <c r="B408" s="498" t="s">
        <v>1247</v>
      </c>
      <c r="C408" s="503" t="s">
        <v>827</v>
      </c>
      <c r="D408" s="498">
        <v>1</v>
      </c>
      <c r="E408" s="498">
        <v>6</v>
      </c>
      <c r="F408" s="516">
        <v>1061</v>
      </c>
      <c r="G408" s="463">
        <f t="shared" si="178"/>
        <v>298920</v>
      </c>
      <c r="H408" s="463">
        <f t="shared" si="179"/>
        <v>162600</v>
      </c>
      <c r="I408" s="463">
        <v>132600</v>
      </c>
      <c r="J408" s="463">
        <v>5</v>
      </c>
      <c r="K408" s="463">
        <f t="shared" si="176"/>
        <v>30000</v>
      </c>
      <c r="L408" s="463">
        <f t="shared" si="180"/>
        <v>136320</v>
      </c>
      <c r="M408" s="463">
        <v>10000</v>
      </c>
      <c r="N408" s="505">
        <v>1920</v>
      </c>
      <c r="O408" s="463">
        <v>20000</v>
      </c>
      <c r="P408" s="463">
        <v>10000</v>
      </c>
      <c r="Q408" s="463">
        <v>20000</v>
      </c>
      <c r="R408" s="517"/>
      <c r="S408" s="506">
        <f t="shared" si="181"/>
        <v>12000</v>
      </c>
      <c r="T408" s="518">
        <v>62400</v>
      </c>
      <c r="U408" s="519">
        <v>22</v>
      </c>
      <c r="V408" s="449"/>
      <c r="X408" s="472"/>
    </row>
    <row r="409" spans="1:24" s="479" customFormat="1" ht="24" customHeight="1">
      <c r="A409" s="454" t="s">
        <v>1242</v>
      </c>
      <c r="B409" s="498" t="s">
        <v>1248</v>
      </c>
      <c r="C409" s="503" t="s">
        <v>827</v>
      </c>
      <c r="D409" s="498">
        <v>1</v>
      </c>
      <c r="E409" s="498">
        <v>22</v>
      </c>
      <c r="F409" s="516">
        <v>2640</v>
      </c>
      <c r="G409" s="463">
        <f t="shared" si="178"/>
        <v>310580</v>
      </c>
      <c r="H409" s="463">
        <f t="shared" si="179"/>
        <v>186600</v>
      </c>
      <c r="I409" s="463">
        <v>156600</v>
      </c>
      <c r="J409" s="463">
        <v>6</v>
      </c>
      <c r="K409" s="463">
        <f t="shared" si="176"/>
        <v>30000</v>
      </c>
      <c r="L409" s="463">
        <f t="shared" si="180"/>
        <v>123980</v>
      </c>
      <c r="M409" s="463">
        <v>10000</v>
      </c>
      <c r="N409" s="505">
        <v>1920</v>
      </c>
      <c r="O409" s="463">
        <v>20000</v>
      </c>
      <c r="P409" s="463">
        <v>10000</v>
      </c>
      <c r="Q409" s="463">
        <v>15300</v>
      </c>
      <c r="R409" s="517">
        <v>9400</v>
      </c>
      <c r="S409" s="506">
        <f t="shared" si="181"/>
        <v>14400</v>
      </c>
      <c r="T409" s="518">
        <v>42960</v>
      </c>
      <c r="U409" s="519">
        <v>16</v>
      </c>
      <c r="V409" s="449"/>
      <c r="X409" s="472"/>
    </row>
  </sheetData>
  <autoFilter ref="A7:V409">
    <extLst/>
  </autoFilter>
  <mergeCells count="14">
    <mergeCell ref="T5:U5"/>
    <mergeCell ref="A4:A5"/>
    <mergeCell ref="B4:B5"/>
    <mergeCell ref="C4:C5"/>
    <mergeCell ref="D4:D5"/>
    <mergeCell ref="E4:E5"/>
    <mergeCell ref="F4:F5"/>
    <mergeCell ref="G4:G5"/>
    <mergeCell ref="A2:V2"/>
    <mergeCell ref="A3:B3"/>
    <mergeCell ref="U3:V3"/>
    <mergeCell ref="H4:K4"/>
    <mergeCell ref="L4:U4"/>
    <mergeCell ref="V4:V5"/>
  </mergeCells>
  <phoneticPr fontId="92" type="noConversion"/>
  <printOptions horizontalCentered="1"/>
  <pageMargins left="0.39305555555555599" right="0.39305555555555599" top="0.94444444444444398" bottom="0.59027777777777801" header="0.31458333333333299" footer="0.43263888888888902"/>
  <pageSetup paperSize="9" scale="80" firstPageNumber="33" orientation="landscape" useFirstPageNumber="1"/>
  <headerFooter>
    <oddFooter>&amp;C&amp;12&amp;P</oddFooter>
  </headerFooter>
</worksheet>
</file>

<file path=xl/worksheets/sheet17.xml><?xml version="1.0" encoding="utf-8"?>
<worksheet xmlns="http://schemas.openxmlformats.org/spreadsheetml/2006/main" xmlns:r="http://schemas.openxmlformats.org/officeDocument/2006/relationships">
  <dimension ref="A1:O54"/>
  <sheetViews>
    <sheetView zoomScale="90" zoomScaleNormal="90" workbookViewId="0">
      <pane ySplit="6" topLeftCell="A29" activePane="bottomLeft" state="frozen"/>
      <selection pane="bottomLeft" activeCell="K35" sqref="K35"/>
    </sheetView>
  </sheetViews>
  <sheetFormatPr defaultColWidth="9" defaultRowHeight="14.25"/>
  <cols>
    <col min="1" max="1" width="16.7109375" style="427" customWidth="1"/>
    <col min="2" max="2" width="11.28515625" style="427" customWidth="1"/>
    <col min="3" max="3" width="14.85546875" style="427" hidden="1" customWidth="1"/>
    <col min="4" max="4" width="4.85546875" style="428" hidden="1" customWidth="1"/>
    <col min="5" max="5" width="7.85546875" style="428" hidden="1" customWidth="1"/>
    <col min="6" max="6" width="7.42578125" style="428" hidden="1" customWidth="1"/>
    <col min="7" max="7" width="11.42578125" style="428" customWidth="1"/>
    <col min="8" max="8" width="11.85546875" style="428" customWidth="1"/>
    <col min="9" max="10" width="10.5703125" style="428" customWidth="1"/>
    <col min="11" max="11" width="11.42578125" style="428" customWidth="1"/>
    <col min="12" max="12" width="11.28515625" style="429" customWidth="1"/>
    <col min="13" max="13" width="6" style="430" customWidth="1"/>
    <col min="14" max="14" width="11.7109375" style="431" customWidth="1"/>
    <col min="15" max="15" width="14.42578125" style="428" customWidth="1"/>
    <col min="16" max="16384" width="9" style="428"/>
  </cols>
  <sheetData>
    <row r="1" spans="1:15" s="421" customFormat="1">
      <c r="A1" s="432" t="s">
        <v>1249</v>
      </c>
      <c r="B1" s="433"/>
      <c r="C1" s="433"/>
      <c r="L1" s="434"/>
      <c r="M1" s="435"/>
      <c r="N1" s="434"/>
    </row>
    <row r="2" spans="1:15" s="421" customFormat="1" ht="25.5">
      <c r="A2" s="890" t="s">
        <v>1250</v>
      </c>
      <c r="B2" s="890"/>
      <c r="C2" s="890"/>
      <c r="D2" s="890"/>
      <c r="E2" s="890"/>
      <c r="F2" s="890"/>
      <c r="G2" s="890"/>
      <c r="H2" s="890"/>
      <c r="I2" s="890"/>
      <c r="J2" s="890"/>
      <c r="K2" s="890"/>
      <c r="L2" s="890"/>
      <c r="M2" s="890"/>
      <c r="N2" s="890"/>
      <c r="O2" s="890"/>
    </row>
    <row r="3" spans="1:15" s="422" customFormat="1" ht="20.25">
      <c r="A3" s="436" t="s">
        <v>385</v>
      </c>
      <c r="B3" s="437"/>
      <c r="C3" s="438"/>
      <c r="D3" s="439"/>
      <c r="E3" s="439"/>
      <c r="F3" s="439"/>
      <c r="G3" s="941"/>
      <c r="H3" s="941"/>
      <c r="I3" s="941"/>
      <c r="J3" s="440"/>
      <c r="K3" s="440"/>
      <c r="L3" s="440"/>
      <c r="M3" s="942" t="s">
        <v>804</v>
      </c>
      <c r="N3" s="942"/>
    </row>
    <row r="4" spans="1:15" s="423" customFormat="1" ht="24" customHeight="1">
      <c r="A4" s="947" t="s">
        <v>1251</v>
      </c>
      <c r="B4" s="947" t="s">
        <v>1252</v>
      </c>
      <c r="C4" s="947" t="s">
        <v>1253</v>
      </c>
      <c r="D4" s="947" t="s">
        <v>1254</v>
      </c>
      <c r="E4" s="949" t="s">
        <v>1255</v>
      </c>
      <c r="F4" s="949" t="s">
        <v>814</v>
      </c>
      <c r="G4" s="949" t="s">
        <v>1256</v>
      </c>
      <c r="H4" s="950" t="s">
        <v>1257</v>
      </c>
      <c r="I4" s="952" t="s">
        <v>819</v>
      </c>
      <c r="J4" s="954" t="s">
        <v>818</v>
      </c>
      <c r="K4" s="954" t="s">
        <v>1258</v>
      </c>
      <c r="L4" s="955" t="s">
        <v>821</v>
      </c>
      <c r="M4" s="943" t="s">
        <v>1259</v>
      </c>
      <c r="N4" s="944"/>
      <c r="O4" s="956" t="s">
        <v>1260</v>
      </c>
    </row>
    <row r="5" spans="1:15" s="423" customFormat="1" ht="24" customHeight="1">
      <c r="A5" s="948"/>
      <c r="B5" s="948"/>
      <c r="C5" s="948"/>
      <c r="D5" s="948"/>
      <c r="E5" s="949"/>
      <c r="F5" s="949"/>
      <c r="G5" s="949"/>
      <c r="H5" s="951"/>
      <c r="I5" s="953"/>
      <c r="J5" s="954"/>
      <c r="K5" s="954"/>
      <c r="L5" s="955"/>
      <c r="M5" s="441" t="s">
        <v>287</v>
      </c>
      <c r="N5" s="442" t="s">
        <v>288</v>
      </c>
      <c r="O5" s="957"/>
    </row>
    <row r="6" spans="1:15" s="424" customFormat="1" ht="24" customHeight="1">
      <c r="A6" s="443" t="s">
        <v>824</v>
      </c>
      <c r="B6" s="444" t="s">
        <v>283</v>
      </c>
      <c r="C6" s="444"/>
      <c r="D6" s="445">
        <f t="shared" ref="D6:O6" si="0">SUM(D8:D53)/2</f>
        <v>271</v>
      </c>
      <c r="E6" s="445">
        <f t="shared" si="0"/>
        <v>158118</v>
      </c>
      <c r="F6" s="445">
        <f t="shared" si="0"/>
        <v>187</v>
      </c>
      <c r="G6" s="445">
        <f t="shared" si="0"/>
        <v>6690190</v>
      </c>
      <c r="H6" s="445">
        <f t="shared" si="0"/>
        <v>5450000</v>
      </c>
      <c r="I6" s="445">
        <f t="shared" si="0"/>
        <v>350000</v>
      </c>
      <c r="J6" s="445">
        <f t="shared" si="0"/>
        <v>300000</v>
      </c>
      <c r="K6" s="445">
        <f t="shared" si="0"/>
        <v>218800</v>
      </c>
      <c r="L6" s="446">
        <f t="shared" si="0"/>
        <v>58950</v>
      </c>
      <c r="M6" s="446">
        <f t="shared" si="0"/>
        <v>91</v>
      </c>
      <c r="N6" s="446">
        <f t="shared" si="0"/>
        <v>312440</v>
      </c>
      <c r="O6" s="446">
        <f t="shared" si="0"/>
        <v>4878600</v>
      </c>
    </row>
    <row r="7" spans="1:15" s="424" customFormat="1" ht="23.1" customHeight="1">
      <c r="A7" s="447"/>
      <c r="B7" s="444">
        <v>35</v>
      </c>
      <c r="C7" s="444"/>
      <c r="D7" s="445"/>
      <c r="E7" s="445"/>
      <c r="F7" s="445"/>
      <c r="G7" s="445"/>
      <c r="H7" s="445"/>
      <c r="I7" s="445"/>
      <c r="J7" s="445"/>
      <c r="K7" s="448"/>
      <c r="L7" s="446"/>
      <c r="M7" s="446"/>
      <c r="N7" s="446"/>
      <c r="O7" s="449"/>
    </row>
    <row r="8" spans="1:15" s="425" customFormat="1" ht="23.1" customHeight="1">
      <c r="A8" s="443" t="s">
        <v>825</v>
      </c>
      <c r="B8" s="450"/>
      <c r="C8" s="450"/>
      <c r="D8" s="451">
        <f t="shared" ref="D8:L8" si="1">SUM(D9:D18)</f>
        <v>104</v>
      </c>
      <c r="E8" s="451">
        <f t="shared" si="1"/>
        <v>91307</v>
      </c>
      <c r="F8" s="451">
        <f t="shared" si="1"/>
        <v>70</v>
      </c>
      <c r="G8" s="451">
        <f t="shared" si="1"/>
        <v>2170680</v>
      </c>
      <c r="H8" s="451">
        <f t="shared" si="1"/>
        <v>1700000</v>
      </c>
      <c r="I8" s="451">
        <f t="shared" si="1"/>
        <v>100000</v>
      </c>
      <c r="J8" s="451">
        <f t="shared" si="1"/>
        <v>300000</v>
      </c>
      <c r="K8" s="451">
        <f t="shared" si="1"/>
        <v>19380</v>
      </c>
      <c r="L8" s="452">
        <f t="shared" si="1"/>
        <v>24900</v>
      </c>
      <c r="M8" s="452">
        <v>9</v>
      </c>
      <c r="N8" s="452">
        <v>26400</v>
      </c>
      <c r="O8" s="453">
        <f>SUM(O9:O18)</f>
        <v>1806000</v>
      </c>
    </row>
    <row r="9" spans="1:15" s="426" customFormat="1" ht="23.1" customHeight="1">
      <c r="A9" s="454" t="s">
        <v>470</v>
      </c>
      <c r="B9" s="454" t="s">
        <v>1261</v>
      </c>
      <c r="C9" s="454" t="s">
        <v>1262</v>
      </c>
      <c r="D9" s="455">
        <v>11</v>
      </c>
      <c r="E9" s="455">
        <v>7400</v>
      </c>
      <c r="F9" s="455">
        <v>7</v>
      </c>
      <c r="G9" s="456">
        <f t="shared" ref="G9:G18" si="2">H9+I9+J9+K9+L9+N9</f>
        <v>210000</v>
      </c>
      <c r="H9" s="456">
        <v>170000</v>
      </c>
      <c r="I9" s="456">
        <v>10000</v>
      </c>
      <c r="J9" s="456">
        <v>30000</v>
      </c>
      <c r="K9" s="457"/>
      <c r="L9" s="458"/>
      <c r="M9" s="459">
        <v>0</v>
      </c>
      <c r="N9" s="460">
        <v>0</v>
      </c>
      <c r="O9" s="449">
        <v>180600</v>
      </c>
    </row>
    <row r="10" spans="1:15" s="426" customFormat="1" ht="23.1" customHeight="1">
      <c r="A10" s="454" t="s">
        <v>470</v>
      </c>
      <c r="B10" s="454" t="s">
        <v>1263</v>
      </c>
      <c r="C10" s="454" t="s">
        <v>1264</v>
      </c>
      <c r="D10" s="455">
        <v>12</v>
      </c>
      <c r="E10" s="455">
        <v>8817</v>
      </c>
      <c r="F10" s="455">
        <v>7</v>
      </c>
      <c r="G10" s="456">
        <f t="shared" si="2"/>
        <v>210000</v>
      </c>
      <c r="H10" s="456">
        <v>170000</v>
      </c>
      <c r="I10" s="456">
        <v>10000</v>
      </c>
      <c r="J10" s="456">
        <v>30000</v>
      </c>
      <c r="K10" s="457"/>
      <c r="L10" s="458"/>
      <c r="M10" s="459">
        <v>0</v>
      </c>
      <c r="N10" s="460">
        <v>0</v>
      </c>
      <c r="O10" s="449">
        <v>180600</v>
      </c>
    </row>
    <row r="11" spans="1:15" s="426" customFormat="1" ht="23.1" customHeight="1">
      <c r="A11" s="454" t="s">
        <v>470</v>
      </c>
      <c r="B11" s="454" t="s">
        <v>1265</v>
      </c>
      <c r="C11" s="454" t="s">
        <v>1266</v>
      </c>
      <c r="D11" s="455">
        <v>10</v>
      </c>
      <c r="E11" s="455">
        <v>8822</v>
      </c>
      <c r="F11" s="455">
        <v>7</v>
      </c>
      <c r="G11" s="456">
        <f t="shared" si="2"/>
        <v>217200</v>
      </c>
      <c r="H11" s="456">
        <v>170000</v>
      </c>
      <c r="I11" s="456">
        <v>10000</v>
      </c>
      <c r="J11" s="456">
        <v>30000</v>
      </c>
      <c r="K11" s="457"/>
      <c r="L11" s="458"/>
      <c r="M11" s="459">
        <v>2</v>
      </c>
      <c r="N11" s="460">
        <v>7200</v>
      </c>
      <c r="O11" s="449">
        <v>180600</v>
      </c>
    </row>
    <row r="12" spans="1:15" s="426" customFormat="1" ht="23.1" customHeight="1">
      <c r="A12" s="454" t="s">
        <v>470</v>
      </c>
      <c r="B12" s="454" t="s">
        <v>1267</v>
      </c>
      <c r="C12" s="454" t="s">
        <v>1268</v>
      </c>
      <c r="D12" s="455">
        <v>15</v>
      </c>
      <c r="E12" s="455">
        <v>9320</v>
      </c>
      <c r="F12" s="455">
        <v>7</v>
      </c>
      <c r="G12" s="456">
        <f t="shared" si="2"/>
        <v>226350</v>
      </c>
      <c r="H12" s="456">
        <v>170000</v>
      </c>
      <c r="I12" s="456">
        <v>10000</v>
      </c>
      <c r="J12" s="456">
        <v>30000</v>
      </c>
      <c r="K12" s="457">
        <v>6750</v>
      </c>
      <c r="L12" s="458"/>
      <c r="M12" s="459">
        <v>4</v>
      </c>
      <c r="N12" s="460">
        <v>9600</v>
      </c>
      <c r="O12" s="449">
        <v>180600</v>
      </c>
    </row>
    <row r="13" spans="1:15" s="426" customFormat="1" ht="23.1" customHeight="1">
      <c r="A13" s="454" t="s">
        <v>470</v>
      </c>
      <c r="B13" s="454" t="s">
        <v>1269</v>
      </c>
      <c r="C13" s="454" t="s">
        <v>1270</v>
      </c>
      <c r="D13" s="455">
        <v>12</v>
      </c>
      <c r="E13" s="455">
        <v>9200</v>
      </c>
      <c r="F13" s="455">
        <v>7</v>
      </c>
      <c r="G13" s="456">
        <f t="shared" si="2"/>
        <v>210000</v>
      </c>
      <c r="H13" s="456">
        <v>170000</v>
      </c>
      <c r="I13" s="456">
        <v>10000</v>
      </c>
      <c r="J13" s="456">
        <v>30000</v>
      </c>
      <c r="K13" s="457"/>
      <c r="L13" s="458"/>
      <c r="M13" s="459">
        <v>0</v>
      </c>
      <c r="N13" s="460">
        <v>0</v>
      </c>
      <c r="O13" s="449">
        <v>180600</v>
      </c>
    </row>
    <row r="14" spans="1:15" s="426" customFormat="1" ht="23.1" customHeight="1">
      <c r="A14" s="454" t="s">
        <v>470</v>
      </c>
      <c r="B14" s="454" t="s">
        <v>1271</v>
      </c>
      <c r="C14" s="454" t="s">
        <v>1272</v>
      </c>
      <c r="D14" s="455">
        <v>15</v>
      </c>
      <c r="E14" s="455">
        <v>14931</v>
      </c>
      <c r="F14" s="455">
        <v>7</v>
      </c>
      <c r="G14" s="456">
        <f t="shared" si="2"/>
        <v>232230</v>
      </c>
      <c r="H14" s="456">
        <v>170000</v>
      </c>
      <c r="I14" s="456">
        <v>10000</v>
      </c>
      <c r="J14" s="456">
        <v>30000</v>
      </c>
      <c r="K14" s="457">
        <v>12630</v>
      </c>
      <c r="L14" s="458"/>
      <c r="M14" s="459">
        <v>3</v>
      </c>
      <c r="N14" s="460">
        <v>9600</v>
      </c>
      <c r="O14" s="449">
        <v>180600</v>
      </c>
    </row>
    <row r="15" spans="1:15" s="426" customFormat="1" ht="23.1" customHeight="1">
      <c r="A15" s="454" t="s">
        <v>470</v>
      </c>
      <c r="B15" s="454" t="s">
        <v>1273</v>
      </c>
      <c r="C15" s="454" t="s">
        <v>1274</v>
      </c>
      <c r="D15" s="455">
        <v>5</v>
      </c>
      <c r="E15" s="455">
        <v>8200</v>
      </c>
      <c r="F15" s="455">
        <v>7</v>
      </c>
      <c r="G15" s="456">
        <f t="shared" si="2"/>
        <v>210000</v>
      </c>
      <c r="H15" s="456">
        <v>170000</v>
      </c>
      <c r="I15" s="456">
        <v>10000</v>
      </c>
      <c r="J15" s="456">
        <v>30000</v>
      </c>
      <c r="K15" s="457"/>
      <c r="L15" s="458"/>
      <c r="M15" s="459">
        <v>0</v>
      </c>
      <c r="N15" s="460">
        <v>0</v>
      </c>
      <c r="O15" s="449">
        <v>180600</v>
      </c>
    </row>
    <row r="16" spans="1:15" s="426" customFormat="1" ht="23.1" customHeight="1">
      <c r="A16" s="454" t="s">
        <v>470</v>
      </c>
      <c r="B16" s="454" t="s">
        <v>1275</v>
      </c>
      <c r="C16" s="454" t="s">
        <v>1276</v>
      </c>
      <c r="D16" s="455">
        <v>6</v>
      </c>
      <c r="E16" s="455">
        <v>8876</v>
      </c>
      <c r="F16" s="455">
        <v>7</v>
      </c>
      <c r="G16" s="456">
        <f t="shared" si="2"/>
        <v>210000</v>
      </c>
      <c r="H16" s="456">
        <v>170000</v>
      </c>
      <c r="I16" s="456">
        <v>10000</v>
      </c>
      <c r="J16" s="456">
        <v>30000</v>
      </c>
      <c r="K16" s="457"/>
      <c r="L16" s="458"/>
      <c r="M16" s="459">
        <v>0</v>
      </c>
      <c r="N16" s="460">
        <v>0</v>
      </c>
      <c r="O16" s="449">
        <v>180600</v>
      </c>
    </row>
    <row r="17" spans="1:15" s="426" customFormat="1" ht="23.1" customHeight="1">
      <c r="A17" s="454" t="s">
        <v>470</v>
      </c>
      <c r="B17" s="454" t="s">
        <v>1277</v>
      </c>
      <c r="C17" s="454" t="s">
        <v>1278</v>
      </c>
      <c r="D17" s="455">
        <v>10</v>
      </c>
      <c r="E17" s="455">
        <v>8021</v>
      </c>
      <c r="F17" s="455">
        <v>7</v>
      </c>
      <c r="G17" s="456">
        <f t="shared" si="2"/>
        <v>234900</v>
      </c>
      <c r="H17" s="456">
        <v>170000</v>
      </c>
      <c r="I17" s="456">
        <v>10000</v>
      </c>
      <c r="J17" s="456">
        <v>30000</v>
      </c>
      <c r="K17" s="457"/>
      <c r="L17" s="458">
        <v>24900</v>
      </c>
      <c r="M17" s="459">
        <v>0</v>
      </c>
      <c r="N17" s="460">
        <v>0</v>
      </c>
      <c r="O17" s="449">
        <v>180600</v>
      </c>
    </row>
    <row r="18" spans="1:15" s="426" customFormat="1" ht="23.1" customHeight="1">
      <c r="A18" s="454" t="s">
        <v>470</v>
      </c>
      <c r="B18" s="454" t="s">
        <v>1279</v>
      </c>
      <c r="C18" s="454" t="s">
        <v>1280</v>
      </c>
      <c r="D18" s="455">
        <v>8</v>
      </c>
      <c r="E18" s="455">
        <v>7720</v>
      </c>
      <c r="F18" s="455">
        <v>7</v>
      </c>
      <c r="G18" s="456">
        <f t="shared" si="2"/>
        <v>210000</v>
      </c>
      <c r="H18" s="456">
        <v>170000</v>
      </c>
      <c r="I18" s="456">
        <v>10000</v>
      </c>
      <c r="J18" s="456">
        <v>30000</v>
      </c>
      <c r="K18" s="457"/>
      <c r="L18" s="458"/>
      <c r="M18" s="459">
        <v>0</v>
      </c>
      <c r="N18" s="460">
        <v>0</v>
      </c>
      <c r="O18" s="449">
        <v>180600</v>
      </c>
    </row>
    <row r="19" spans="1:15" s="425" customFormat="1" ht="23.1" customHeight="1">
      <c r="A19" s="443" t="s">
        <v>871</v>
      </c>
      <c r="B19" s="443"/>
      <c r="C19" s="443"/>
      <c r="D19" s="443">
        <f t="shared" ref="D19:I19" si="3">SUM(D20:D25)</f>
        <v>65</v>
      </c>
      <c r="E19" s="443">
        <f t="shared" si="3"/>
        <v>30179</v>
      </c>
      <c r="F19" s="443">
        <f t="shared" si="3"/>
        <v>34</v>
      </c>
      <c r="G19" s="443">
        <f t="shared" si="3"/>
        <v>1158170</v>
      </c>
      <c r="H19" s="443">
        <f t="shared" si="3"/>
        <v>900000</v>
      </c>
      <c r="I19" s="443">
        <f t="shared" si="3"/>
        <v>60000</v>
      </c>
      <c r="J19" s="443"/>
      <c r="K19" s="443">
        <f>SUM(K20:K25)</f>
        <v>77310</v>
      </c>
      <c r="L19" s="452">
        <f>SUM(L20:L25)</f>
        <v>13500</v>
      </c>
      <c r="M19" s="452">
        <v>30</v>
      </c>
      <c r="N19" s="452">
        <v>107360</v>
      </c>
      <c r="O19" s="461">
        <f>SUM(O20:O25)</f>
        <v>891600</v>
      </c>
    </row>
    <row r="20" spans="1:15" s="426" customFormat="1" ht="23.1" customHeight="1">
      <c r="A20" s="454" t="s">
        <v>872</v>
      </c>
      <c r="B20" s="454" t="s">
        <v>1281</v>
      </c>
      <c r="C20" s="454" t="s">
        <v>1282</v>
      </c>
      <c r="D20" s="455">
        <v>18</v>
      </c>
      <c r="E20" s="455">
        <v>6624</v>
      </c>
      <c r="F20" s="455">
        <v>7</v>
      </c>
      <c r="G20" s="456">
        <f t="shared" ref="G20:G25" si="4">H20+I20+J20+K20+L20+N20</f>
        <v>260325</v>
      </c>
      <c r="H20" s="456">
        <v>150000</v>
      </c>
      <c r="I20" s="456">
        <v>10000</v>
      </c>
      <c r="J20" s="457"/>
      <c r="K20" s="457">
        <v>43245</v>
      </c>
      <c r="L20" s="462"/>
      <c r="M20" s="459">
        <v>16</v>
      </c>
      <c r="N20" s="460">
        <v>57080</v>
      </c>
      <c r="O20" s="449">
        <v>180600</v>
      </c>
    </row>
    <row r="21" spans="1:15" s="426" customFormat="1" ht="23.1" customHeight="1">
      <c r="A21" s="454" t="s">
        <v>872</v>
      </c>
      <c r="B21" s="454" t="s">
        <v>1283</v>
      </c>
      <c r="C21" s="454" t="s">
        <v>1284</v>
      </c>
      <c r="D21" s="455">
        <v>21</v>
      </c>
      <c r="E21" s="455">
        <v>9665</v>
      </c>
      <c r="F21" s="455">
        <v>7</v>
      </c>
      <c r="G21" s="456">
        <f t="shared" si="4"/>
        <v>215545</v>
      </c>
      <c r="H21" s="456">
        <v>150000</v>
      </c>
      <c r="I21" s="456">
        <v>10000</v>
      </c>
      <c r="J21" s="457"/>
      <c r="K21" s="457">
        <v>34065</v>
      </c>
      <c r="L21" s="462"/>
      <c r="M21" s="459">
        <v>6</v>
      </c>
      <c r="N21" s="460">
        <v>21480</v>
      </c>
      <c r="O21" s="449">
        <v>180600</v>
      </c>
    </row>
    <row r="22" spans="1:15" s="426" customFormat="1" ht="23.1" customHeight="1">
      <c r="A22" s="454" t="s">
        <v>872</v>
      </c>
      <c r="B22" s="454" t="s">
        <v>1285</v>
      </c>
      <c r="C22" s="454" t="s">
        <v>1286</v>
      </c>
      <c r="D22" s="455">
        <v>6</v>
      </c>
      <c r="E22" s="455">
        <v>3860</v>
      </c>
      <c r="F22" s="455">
        <v>5</v>
      </c>
      <c r="G22" s="456">
        <f t="shared" si="4"/>
        <v>167200</v>
      </c>
      <c r="H22" s="456">
        <v>150000</v>
      </c>
      <c r="I22" s="456">
        <v>10000</v>
      </c>
      <c r="J22" s="457"/>
      <c r="K22" s="457"/>
      <c r="L22" s="462"/>
      <c r="M22" s="459">
        <v>2</v>
      </c>
      <c r="N22" s="460">
        <v>7200</v>
      </c>
      <c r="O22" s="463">
        <v>132600</v>
      </c>
    </row>
    <row r="23" spans="1:15" s="426" customFormat="1" ht="23.1" customHeight="1">
      <c r="A23" s="454" t="s">
        <v>872</v>
      </c>
      <c r="B23" s="454" t="s">
        <v>1287</v>
      </c>
      <c r="C23" s="454" t="s">
        <v>1288</v>
      </c>
      <c r="D23" s="455">
        <v>6</v>
      </c>
      <c r="E23" s="455">
        <v>2180</v>
      </c>
      <c r="F23" s="455">
        <v>5</v>
      </c>
      <c r="G23" s="456">
        <f t="shared" si="4"/>
        <v>195100</v>
      </c>
      <c r="H23" s="456">
        <v>150000</v>
      </c>
      <c r="I23" s="456">
        <v>10000</v>
      </c>
      <c r="J23" s="457"/>
      <c r="K23" s="457"/>
      <c r="L23" s="462">
        <v>13500</v>
      </c>
      <c r="M23" s="459">
        <v>6</v>
      </c>
      <c r="N23" s="460">
        <v>21600</v>
      </c>
      <c r="O23" s="463">
        <v>132600</v>
      </c>
    </row>
    <row r="24" spans="1:15" s="426" customFormat="1" ht="23.1" customHeight="1">
      <c r="A24" s="454" t="s">
        <v>872</v>
      </c>
      <c r="B24" s="454" t="s">
        <v>1289</v>
      </c>
      <c r="C24" s="454" t="s">
        <v>1290</v>
      </c>
      <c r="D24" s="455">
        <v>6</v>
      </c>
      <c r="E24" s="455">
        <v>3895</v>
      </c>
      <c r="F24" s="455">
        <v>5</v>
      </c>
      <c r="G24" s="456">
        <f t="shared" si="4"/>
        <v>160000</v>
      </c>
      <c r="H24" s="456">
        <v>150000</v>
      </c>
      <c r="I24" s="456">
        <v>10000</v>
      </c>
      <c r="J24" s="457"/>
      <c r="K24" s="457"/>
      <c r="L24" s="462"/>
      <c r="M24" s="459">
        <v>0</v>
      </c>
      <c r="N24" s="460">
        <v>0</v>
      </c>
      <c r="O24" s="463">
        <v>132600</v>
      </c>
    </row>
    <row r="25" spans="1:15" s="426" customFormat="1" ht="23.1" customHeight="1">
      <c r="A25" s="454" t="s">
        <v>872</v>
      </c>
      <c r="B25" s="454" t="s">
        <v>1291</v>
      </c>
      <c r="C25" s="454" t="s">
        <v>1292</v>
      </c>
      <c r="D25" s="455">
        <v>8</v>
      </c>
      <c r="E25" s="455">
        <v>3955</v>
      </c>
      <c r="F25" s="455">
        <v>5</v>
      </c>
      <c r="G25" s="456">
        <f t="shared" si="4"/>
        <v>160000</v>
      </c>
      <c r="H25" s="456">
        <v>150000</v>
      </c>
      <c r="I25" s="456">
        <v>10000</v>
      </c>
      <c r="J25" s="457"/>
      <c r="K25" s="457"/>
      <c r="L25" s="462"/>
      <c r="M25" s="459">
        <v>0</v>
      </c>
      <c r="N25" s="460">
        <v>0</v>
      </c>
      <c r="O25" s="463">
        <v>132600</v>
      </c>
    </row>
    <row r="26" spans="1:15" s="425" customFormat="1" ht="23.1" customHeight="1">
      <c r="A26" s="443" t="s">
        <v>891</v>
      </c>
      <c r="B26" s="443"/>
      <c r="C26" s="443"/>
      <c r="D26" s="443">
        <f t="shared" ref="D26:I26" si="5">SUM(D27:D27)</f>
        <v>7</v>
      </c>
      <c r="E26" s="443">
        <f t="shared" si="5"/>
        <v>1124</v>
      </c>
      <c r="F26" s="443">
        <f t="shared" si="5"/>
        <v>5</v>
      </c>
      <c r="G26" s="443">
        <f t="shared" si="5"/>
        <v>164800</v>
      </c>
      <c r="H26" s="443">
        <f t="shared" si="5"/>
        <v>150000</v>
      </c>
      <c r="I26" s="443">
        <f t="shared" si="5"/>
        <v>10000</v>
      </c>
      <c r="J26" s="443"/>
      <c r="K26" s="443">
        <f>SUM(K27:K27)</f>
        <v>0</v>
      </c>
      <c r="L26" s="452">
        <f>SUM(L27:L27)</f>
        <v>0</v>
      </c>
      <c r="M26" s="452">
        <v>1</v>
      </c>
      <c r="N26" s="452">
        <v>4800</v>
      </c>
      <c r="O26" s="461">
        <f>SUM(O27:O27)</f>
        <v>132600</v>
      </c>
    </row>
    <row r="27" spans="1:15" s="426" customFormat="1" ht="23.1" customHeight="1">
      <c r="A27" s="454" t="s">
        <v>892</v>
      </c>
      <c r="B27" s="454" t="s">
        <v>1293</v>
      </c>
      <c r="C27" s="454" t="s">
        <v>1294</v>
      </c>
      <c r="D27" s="454">
        <v>7</v>
      </c>
      <c r="E27" s="454">
        <v>1124</v>
      </c>
      <c r="F27" s="454">
        <v>5</v>
      </c>
      <c r="G27" s="456">
        <f>H27+I27+J27+K27+L27+N27</f>
        <v>164800</v>
      </c>
      <c r="H27" s="456">
        <v>150000</v>
      </c>
      <c r="I27" s="456">
        <v>10000</v>
      </c>
      <c r="J27" s="457"/>
      <c r="K27" s="457"/>
      <c r="L27" s="462"/>
      <c r="M27" s="459">
        <v>1</v>
      </c>
      <c r="N27" s="460">
        <v>4800</v>
      </c>
      <c r="O27" s="463">
        <v>132600</v>
      </c>
    </row>
    <row r="28" spans="1:15" s="425" customFormat="1" ht="23.1" customHeight="1">
      <c r="A28" s="443" t="s">
        <v>911</v>
      </c>
      <c r="B28" s="443"/>
      <c r="C28" s="443"/>
      <c r="D28" s="443">
        <f t="shared" ref="D28:I28" si="6">SUM(D29)</f>
        <v>6</v>
      </c>
      <c r="E28" s="443">
        <f t="shared" si="6"/>
        <v>784</v>
      </c>
      <c r="F28" s="443">
        <f t="shared" si="6"/>
        <v>3</v>
      </c>
      <c r="G28" s="443">
        <f t="shared" si="6"/>
        <v>162400</v>
      </c>
      <c r="H28" s="443">
        <f t="shared" si="6"/>
        <v>150000</v>
      </c>
      <c r="I28" s="443">
        <f t="shared" si="6"/>
        <v>10000</v>
      </c>
      <c r="J28" s="443"/>
      <c r="K28" s="443">
        <f>SUM(K29)</f>
        <v>0</v>
      </c>
      <c r="L28" s="452">
        <f>SUM(L29)</f>
        <v>0</v>
      </c>
      <c r="M28" s="452">
        <v>1</v>
      </c>
      <c r="N28" s="452">
        <v>2400</v>
      </c>
      <c r="O28" s="461">
        <f>SUM(O29)</f>
        <v>84600</v>
      </c>
    </row>
    <row r="29" spans="1:15" s="426" customFormat="1" ht="23.1" customHeight="1">
      <c r="A29" s="454" t="s">
        <v>474</v>
      </c>
      <c r="B29" s="454" t="s">
        <v>1295</v>
      </c>
      <c r="C29" s="454" t="s">
        <v>1296</v>
      </c>
      <c r="D29" s="454">
        <v>6</v>
      </c>
      <c r="E29" s="454">
        <v>784</v>
      </c>
      <c r="F29" s="454">
        <v>3</v>
      </c>
      <c r="G29" s="456">
        <f>H29+I29+J29+K29+L29+N29</f>
        <v>162400</v>
      </c>
      <c r="H29" s="456">
        <v>150000</v>
      </c>
      <c r="I29" s="456">
        <v>10000</v>
      </c>
      <c r="J29" s="457"/>
      <c r="K29" s="457"/>
      <c r="L29" s="462"/>
      <c r="M29" s="459">
        <v>1</v>
      </c>
      <c r="N29" s="460">
        <v>2400</v>
      </c>
      <c r="O29" s="449">
        <v>84600</v>
      </c>
    </row>
    <row r="30" spans="1:15" s="425" customFormat="1" ht="23.1" customHeight="1">
      <c r="A30" s="443" t="s">
        <v>977</v>
      </c>
      <c r="B30" s="443"/>
      <c r="C30" s="443"/>
      <c r="D30" s="443">
        <f t="shared" ref="D30:I30" si="7">SUM(D31:D32)</f>
        <v>7</v>
      </c>
      <c r="E30" s="443">
        <f t="shared" si="7"/>
        <v>3579</v>
      </c>
      <c r="F30" s="443">
        <f t="shared" si="7"/>
        <v>10</v>
      </c>
      <c r="G30" s="443">
        <f t="shared" si="7"/>
        <v>336800</v>
      </c>
      <c r="H30" s="443">
        <f t="shared" si="7"/>
        <v>300000</v>
      </c>
      <c r="I30" s="443">
        <f t="shared" si="7"/>
        <v>20000</v>
      </c>
      <c r="J30" s="443"/>
      <c r="K30" s="443">
        <f>SUM(K31:K32)</f>
        <v>0</v>
      </c>
      <c r="L30" s="452">
        <f>SUM(L31:L32)</f>
        <v>0</v>
      </c>
      <c r="M30" s="452">
        <v>5</v>
      </c>
      <c r="N30" s="452">
        <v>16800</v>
      </c>
      <c r="O30" s="461">
        <f>SUM(O31:O32)</f>
        <v>265200</v>
      </c>
    </row>
    <row r="31" spans="1:15" s="426" customFormat="1" ht="23.1" customHeight="1">
      <c r="A31" s="454" t="s">
        <v>487</v>
      </c>
      <c r="B31" s="454" t="s">
        <v>1297</v>
      </c>
      <c r="C31" s="454" t="s">
        <v>1298</v>
      </c>
      <c r="D31" s="454">
        <v>4</v>
      </c>
      <c r="E31" s="454">
        <v>2232</v>
      </c>
      <c r="F31" s="454">
        <v>5</v>
      </c>
      <c r="G31" s="456">
        <f>H31+I31+J31+K31+L31+N31</f>
        <v>169600</v>
      </c>
      <c r="H31" s="456">
        <v>150000</v>
      </c>
      <c r="I31" s="456">
        <v>10000</v>
      </c>
      <c r="J31" s="457"/>
      <c r="K31" s="457"/>
      <c r="L31" s="462"/>
      <c r="M31" s="459">
        <v>3</v>
      </c>
      <c r="N31" s="460">
        <v>9600</v>
      </c>
      <c r="O31" s="463">
        <v>132600</v>
      </c>
    </row>
    <row r="32" spans="1:15" s="426" customFormat="1" ht="23.1" customHeight="1">
      <c r="A32" s="454" t="s">
        <v>487</v>
      </c>
      <c r="B32" s="454" t="s">
        <v>1299</v>
      </c>
      <c r="C32" s="454" t="s">
        <v>1300</v>
      </c>
      <c r="D32" s="454">
        <v>3</v>
      </c>
      <c r="E32" s="454">
        <v>1347</v>
      </c>
      <c r="F32" s="454">
        <v>5</v>
      </c>
      <c r="G32" s="456">
        <f>H32+I32+J32+K32+L32+N32</f>
        <v>167200</v>
      </c>
      <c r="H32" s="456">
        <v>150000</v>
      </c>
      <c r="I32" s="456">
        <v>10000</v>
      </c>
      <c r="J32" s="457"/>
      <c r="K32" s="457"/>
      <c r="L32" s="462"/>
      <c r="M32" s="459">
        <v>2</v>
      </c>
      <c r="N32" s="460">
        <v>7200</v>
      </c>
      <c r="O32" s="463">
        <v>132600</v>
      </c>
    </row>
    <row r="33" spans="1:15" s="425" customFormat="1" ht="23.1" customHeight="1">
      <c r="A33" s="443" t="s">
        <v>1041</v>
      </c>
      <c r="B33" s="443"/>
      <c r="C33" s="443"/>
      <c r="D33" s="443">
        <f t="shared" ref="D33:I33" si="8">SUM(D34:D37)</f>
        <v>30</v>
      </c>
      <c r="E33" s="443">
        <f t="shared" si="8"/>
        <v>7961</v>
      </c>
      <c r="F33" s="443">
        <f t="shared" si="8"/>
        <v>18</v>
      </c>
      <c r="G33" s="443">
        <f t="shared" si="8"/>
        <v>679680</v>
      </c>
      <c r="H33" s="443">
        <f t="shared" si="8"/>
        <v>600000</v>
      </c>
      <c r="I33" s="443">
        <f t="shared" si="8"/>
        <v>40000</v>
      </c>
      <c r="J33" s="443"/>
      <c r="K33" s="443">
        <f>SUM(K34:K37)</f>
        <v>20600</v>
      </c>
      <c r="L33" s="452">
        <f>SUM(L34:L37)</f>
        <v>0</v>
      </c>
      <c r="M33" s="452">
        <v>6</v>
      </c>
      <c r="N33" s="452">
        <v>19080</v>
      </c>
      <c r="O33" s="461">
        <f>SUM(O34:O37)</f>
        <v>482400</v>
      </c>
    </row>
    <row r="34" spans="1:15" s="426" customFormat="1" ht="23.1" customHeight="1">
      <c r="A34" s="454" t="s">
        <v>479</v>
      </c>
      <c r="B34" s="454" t="s">
        <v>1301</v>
      </c>
      <c r="C34" s="454" t="s">
        <v>1302</v>
      </c>
      <c r="D34" s="454">
        <v>7</v>
      </c>
      <c r="E34" s="454">
        <v>2085</v>
      </c>
      <c r="F34" s="454">
        <v>5</v>
      </c>
      <c r="G34" s="456">
        <f>H34+I34+J34+K34+L34+N34</f>
        <v>160000</v>
      </c>
      <c r="H34" s="456">
        <v>150000</v>
      </c>
      <c r="I34" s="456">
        <v>10000</v>
      </c>
      <c r="J34" s="457"/>
      <c r="K34" s="457"/>
      <c r="L34" s="462"/>
      <c r="M34" s="459">
        <v>0</v>
      </c>
      <c r="N34" s="460">
        <v>0</v>
      </c>
      <c r="O34" s="463">
        <v>132600</v>
      </c>
    </row>
    <row r="35" spans="1:15" s="426" customFormat="1" ht="23.1" customHeight="1">
      <c r="A35" s="454" t="s">
        <v>479</v>
      </c>
      <c r="B35" s="454" t="s">
        <v>1303</v>
      </c>
      <c r="C35" s="454" t="s">
        <v>1304</v>
      </c>
      <c r="D35" s="455">
        <v>13</v>
      </c>
      <c r="E35" s="455">
        <v>3516</v>
      </c>
      <c r="F35" s="455">
        <v>7</v>
      </c>
      <c r="G35" s="456">
        <f>H35+I35+J35+K35+L35+N35</f>
        <v>194880</v>
      </c>
      <c r="H35" s="456">
        <v>150000</v>
      </c>
      <c r="I35" s="456">
        <v>10000</v>
      </c>
      <c r="J35" s="457"/>
      <c r="K35" s="457">
        <v>20600</v>
      </c>
      <c r="L35" s="462"/>
      <c r="M35" s="459">
        <v>5</v>
      </c>
      <c r="N35" s="460">
        <v>14280</v>
      </c>
      <c r="O35" s="449">
        <v>180600</v>
      </c>
    </row>
    <row r="36" spans="1:15" s="426" customFormat="1" ht="23.1" customHeight="1">
      <c r="A36" s="454" t="s">
        <v>479</v>
      </c>
      <c r="B36" s="454" t="s">
        <v>1305</v>
      </c>
      <c r="C36" s="454" t="s">
        <v>1306</v>
      </c>
      <c r="D36" s="454">
        <v>5</v>
      </c>
      <c r="E36" s="454">
        <v>937</v>
      </c>
      <c r="F36" s="454">
        <v>3</v>
      </c>
      <c r="G36" s="456">
        <f>H36+I36+J36+K36+L36+N36</f>
        <v>160000</v>
      </c>
      <c r="H36" s="456">
        <v>150000</v>
      </c>
      <c r="I36" s="456">
        <v>10000</v>
      </c>
      <c r="J36" s="457"/>
      <c r="K36" s="457"/>
      <c r="L36" s="462"/>
      <c r="M36" s="459">
        <v>0</v>
      </c>
      <c r="N36" s="460">
        <v>0</v>
      </c>
      <c r="O36" s="449">
        <v>84600</v>
      </c>
    </row>
    <row r="37" spans="1:15" s="426" customFormat="1" ht="23.1" customHeight="1">
      <c r="A37" s="454" t="s">
        <v>479</v>
      </c>
      <c r="B37" s="454" t="s">
        <v>1307</v>
      </c>
      <c r="C37" s="454" t="s">
        <v>1308</v>
      </c>
      <c r="D37" s="454">
        <v>5</v>
      </c>
      <c r="E37" s="454">
        <v>1423</v>
      </c>
      <c r="F37" s="454">
        <v>3</v>
      </c>
      <c r="G37" s="456">
        <f>H37+I37+J37+K37+L37+N37</f>
        <v>164800</v>
      </c>
      <c r="H37" s="456">
        <v>150000</v>
      </c>
      <c r="I37" s="456">
        <v>10000</v>
      </c>
      <c r="J37" s="457"/>
      <c r="K37" s="457"/>
      <c r="L37" s="462"/>
      <c r="M37" s="459">
        <v>1</v>
      </c>
      <c r="N37" s="460">
        <v>4800</v>
      </c>
      <c r="O37" s="449">
        <v>84600</v>
      </c>
    </row>
    <row r="38" spans="1:15" s="425" customFormat="1" ht="23.1" customHeight="1">
      <c r="A38" s="443" t="s">
        <v>1063</v>
      </c>
      <c r="B38" s="443"/>
      <c r="C38" s="443"/>
      <c r="D38" s="443">
        <f t="shared" ref="D38:I38" si="9">SUM(D39)</f>
        <v>3</v>
      </c>
      <c r="E38" s="443">
        <f t="shared" si="9"/>
        <v>758</v>
      </c>
      <c r="F38" s="443">
        <f t="shared" si="9"/>
        <v>3</v>
      </c>
      <c r="G38" s="443">
        <f t="shared" si="9"/>
        <v>164400</v>
      </c>
      <c r="H38" s="443">
        <f t="shared" si="9"/>
        <v>150000</v>
      </c>
      <c r="I38" s="443">
        <f t="shared" si="9"/>
        <v>10000</v>
      </c>
      <c r="J38" s="443"/>
      <c r="K38" s="443">
        <f>SUM(K39)</f>
        <v>0</v>
      </c>
      <c r="L38" s="452">
        <f>SUM(L39)</f>
        <v>0</v>
      </c>
      <c r="M38" s="452">
        <v>1</v>
      </c>
      <c r="N38" s="452">
        <v>4400</v>
      </c>
      <c r="O38" s="461">
        <f>SUM(O39)</f>
        <v>84600</v>
      </c>
    </row>
    <row r="39" spans="1:15" s="426" customFormat="1" ht="23.1" customHeight="1">
      <c r="A39" s="454" t="s">
        <v>1064</v>
      </c>
      <c r="B39" s="454" t="s">
        <v>1309</v>
      </c>
      <c r="C39" s="454" t="s">
        <v>1310</v>
      </c>
      <c r="D39" s="454">
        <v>3</v>
      </c>
      <c r="E39" s="454">
        <v>758</v>
      </c>
      <c r="F39" s="454">
        <v>3</v>
      </c>
      <c r="G39" s="456">
        <f>H39+I39+J39+K39+L39+N39</f>
        <v>164400</v>
      </c>
      <c r="H39" s="456">
        <v>150000</v>
      </c>
      <c r="I39" s="456">
        <v>10000</v>
      </c>
      <c r="J39" s="457"/>
      <c r="K39" s="457"/>
      <c r="L39" s="462"/>
      <c r="M39" s="459">
        <v>1</v>
      </c>
      <c r="N39" s="460">
        <v>4400</v>
      </c>
      <c r="O39" s="449">
        <v>84600</v>
      </c>
    </row>
    <row r="40" spans="1:15" s="425" customFormat="1" ht="23.1" customHeight="1">
      <c r="A40" s="443" t="s">
        <v>1087</v>
      </c>
      <c r="B40" s="443"/>
      <c r="C40" s="443"/>
      <c r="D40" s="443">
        <f t="shared" ref="D40:I40" si="10">SUM(D41)</f>
        <v>35</v>
      </c>
      <c r="E40" s="443">
        <f t="shared" si="10"/>
        <v>6544</v>
      </c>
      <c r="F40" s="443">
        <f t="shared" si="10"/>
        <v>7</v>
      </c>
      <c r="G40" s="443">
        <f t="shared" si="10"/>
        <v>303860</v>
      </c>
      <c r="H40" s="443">
        <f t="shared" si="10"/>
        <v>150000</v>
      </c>
      <c r="I40" s="443">
        <f t="shared" si="10"/>
        <v>10000</v>
      </c>
      <c r="J40" s="443"/>
      <c r="K40" s="443">
        <f>SUM(K41)</f>
        <v>71760</v>
      </c>
      <c r="L40" s="452">
        <f>SUM(L41)</f>
        <v>16900</v>
      </c>
      <c r="M40" s="452">
        <v>18</v>
      </c>
      <c r="N40" s="452">
        <v>55200</v>
      </c>
      <c r="O40" s="461">
        <v>79800</v>
      </c>
    </row>
    <row r="41" spans="1:15" s="426" customFormat="1" ht="23.1" customHeight="1">
      <c r="A41" s="454" t="s">
        <v>493</v>
      </c>
      <c r="B41" s="454" t="s">
        <v>1311</v>
      </c>
      <c r="C41" s="454" t="s">
        <v>1312</v>
      </c>
      <c r="D41" s="455">
        <v>35</v>
      </c>
      <c r="E41" s="455">
        <v>6544</v>
      </c>
      <c r="F41" s="455">
        <v>7</v>
      </c>
      <c r="G41" s="456">
        <f>H41+I41+J41+K41+L41+N41</f>
        <v>303860</v>
      </c>
      <c r="H41" s="456">
        <v>150000</v>
      </c>
      <c r="I41" s="456">
        <v>10000</v>
      </c>
      <c r="J41" s="457"/>
      <c r="K41" s="457">
        <v>71760</v>
      </c>
      <c r="L41" s="462">
        <v>16900</v>
      </c>
      <c r="M41" s="459">
        <v>18</v>
      </c>
      <c r="N41" s="460">
        <v>55200</v>
      </c>
      <c r="O41" s="449">
        <v>180600</v>
      </c>
    </row>
    <row r="42" spans="1:15" s="425" customFormat="1" ht="23.1" customHeight="1">
      <c r="A42" s="443" t="s">
        <v>1313</v>
      </c>
      <c r="B42" s="443"/>
      <c r="C42" s="443"/>
      <c r="D42" s="443">
        <f t="shared" ref="D42:I42" si="11">SUM(D43:D46)</f>
        <v>7</v>
      </c>
      <c r="E42" s="443">
        <f t="shared" si="11"/>
        <v>5624</v>
      </c>
      <c r="F42" s="443">
        <f t="shared" si="11"/>
        <v>12</v>
      </c>
      <c r="G42" s="443">
        <f t="shared" si="11"/>
        <v>687200</v>
      </c>
      <c r="H42" s="443">
        <f t="shared" si="11"/>
        <v>600000</v>
      </c>
      <c r="I42" s="443">
        <f t="shared" si="11"/>
        <v>40000</v>
      </c>
      <c r="J42" s="443"/>
      <c r="K42" s="443">
        <f>SUM(K43:K46)</f>
        <v>9150</v>
      </c>
      <c r="L42" s="452">
        <f>SUM(L43:L46)</f>
        <v>3650</v>
      </c>
      <c r="M42" s="452">
        <v>11</v>
      </c>
      <c r="N42" s="452">
        <v>34400</v>
      </c>
      <c r="O42" s="461">
        <f>SUM(O43:O46)</f>
        <v>338400</v>
      </c>
    </row>
    <row r="43" spans="1:15" s="426" customFormat="1" ht="23.1" customHeight="1">
      <c r="A43" s="454" t="s">
        <v>511</v>
      </c>
      <c r="B43" s="454" t="s">
        <v>1314</v>
      </c>
      <c r="C43" s="454" t="s">
        <v>1315</v>
      </c>
      <c r="D43" s="455">
        <v>4</v>
      </c>
      <c r="E43" s="455">
        <v>1680</v>
      </c>
      <c r="F43" s="455">
        <v>3</v>
      </c>
      <c r="G43" s="456">
        <f>H43+I43+J43+K43+L43+N43</f>
        <v>194400</v>
      </c>
      <c r="H43" s="456">
        <v>150000</v>
      </c>
      <c r="I43" s="456">
        <v>10000</v>
      </c>
      <c r="J43" s="457"/>
      <c r="K43" s="457">
        <v>9150</v>
      </c>
      <c r="L43" s="462">
        <v>3650</v>
      </c>
      <c r="M43" s="459">
        <v>6</v>
      </c>
      <c r="N43" s="460">
        <v>21600</v>
      </c>
      <c r="O43" s="449">
        <v>84600</v>
      </c>
    </row>
    <row r="44" spans="1:15" s="426" customFormat="1" ht="23.1" customHeight="1">
      <c r="A44" s="454" t="s">
        <v>511</v>
      </c>
      <c r="B44" s="454" t="s">
        <v>1316</v>
      </c>
      <c r="C44" s="454" t="s">
        <v>1317</v>
      </c>
      <c r="D44" s="454">
        <v>1</v>
      </c>
      <c r="E44" s="454">
        <v>1432</v>
      </c>
      <c r="F44" s="454">
        <v>3</v>
      </c>
      <c r="G44" s="456">
        <f>H44+I44+J44+K44+L44+N44</f>
        <v>160000</v>
      </c>
      <c r="H44" s="456">
        <v>150000</v>
      </c>
      <c r="I44" s="456">
        <v>10000</v>
      </c>
      <c r="J44" s="457"/>
      <c r="K44" s="457"/>
      <c r="L44" s="462"/>
      <c r="M44" s="459">
        <v>0</v>
      </c>
      <c r="N44" s="460">
        <v>0</v>
      </c>
      <c r="O44" s="449">
        <v>84600</v>
      </c>
    </row>
    <row r="45" spans="1:15" s="426" customFormat="1" ht="23.1" customHeight="1">
      <c r="A45" s="454" t="s">
        <v>511</v>
      </c>
      <c r="B45" s="454" t="s">
        <v>1318</v>
      </c>
      <c r="C45" s="454" t="s">
        <v>1319</v>
      </c>
      <c r="D45" s="454">
        <v>1</v>
      </c>
      <c r="E45" s="454">
        <v>885</v>
      </c>
      <c r="F45" s="454">
        <v>3</v>
      </c>
      <c r="G45" s="456">
        <f>H45+I45+J45+K45+L45+N45</f>
        <v>162400</v>
      </c>
      <c r="H45" s="456">
        <v>150000</v>
      </c>
      <c r="I45" s="456">
        <v>10000</v>
      </c>
      <c r="J45" s="457"/>
      <c r="K45" s="457"/>
      <c r="L45" s="462"/>
      <c r="M45" s="459">
        <v>1</v>
      </c>
      <c r="N45" s="460">
        <v>2400</v>
      </c>
      <c r="O45" s="449">
        <v>84600</v>
      </c>
    </row>
    <row r="46" spans="1:15" s="426" customFormat="1" ht="23.1" customHeight="1">
      <c r="A46" s="454" t="s">
        <v>511</v>
      </c>
      <c r="B46" s="454" t="s">
        <v>1320</v>
      </c>
      <c r="C46" s="454" t="s">
        <v>1321</v>
      </c>
      <c r="D46" s="454">
        <v>1</v>
      </c>
      <c r="E46" s="454">
        <v>1627</v>
      </c>
      <c r="F46" s="454">
        <v>3</v>
      </c>
      <c r="G46" s="456">
        <f>H46+I46+J46+K46+L46+N46</f>
        <v>170400</v>
      </c>
      <c r="H46" s="456">
        <v>150000</v>
      </c>
      <c r="I46" s="456">
        <v>10000</v>
      </c>
      <c r="J46" s="457"/>
      <c r="K46" s="457"/>
      <c r="L46" s="462"/>
      <c r="M46" s="459">
        <v>4</v>
      </c>
      <c r="N46" s="460">
        <v>10400</v>
      </c>
      <c r="O46" s="449">
        <v>84600</v>
      </c>
    </row>
    <row r="47" spans="1:15" s="425" customFormat="1" ht="23.1" customHeight="1">
      <c r="A47" s="443" t="s">
        <v>1192</v>
      </c>
      <c r="B47" s="443"/>
      <c r="C47" s="443"/>
      <c r="D47" s="443">
        <f t="shared" ref="D47:I47" si="12">SUM(D48:D51)</f>
        <v>4</v>
      </c>
      <c r="E47" s="443">
        <f t="shared" si="12"/>
        <v>9042</v>
      </c>
      <c r="F47" s="443">
        <f t="shared" si="12"/>
        <v>22</v>
      </c>
      <c r="G47" s="443">
        <f t="shared" si="12"/>
        <v>702200</v>
      </c>
      <c r="H47" s="443">
        <f t="shared" si="12"/>
        <v>600000</v>
      </c>
      <c r="I47" s="443">
        <f t="shared" si="12"/>
        <v>40000</v>
      </c>
      <c r="J47" s="443"/>
      <c r="K47" s="443">
        <f>SUM(K48:K51)</f>
        <v>20600</v>
      </c>
      <c r="L47" s="452">
        <f>SUM(L48:L51)</f>
        <v>0</v>
      </c>
      <c r="M47" s="452">
        <v>9</v>
      </c>
      <c r="N47" s="452">
        <v>41600</v>
      </c>
      <c r="O47" s="461">
        <f>SUM(O48:O51)</f>
        <v>578400</v>
      </c>
    </row>
    <row r="48" spans="1:15" s="426" customFormat="1" ht="23.1" customHeight="1">
      <c r="A48" s="454" t="s">
        <v>509</v>
      </c>
      <c r="B48" s="454" t="s">
        <v>1322</v>
      </c>
      <c r="C48" s="454" t="s">
        <v>1323</v>
      </c>
      <c r="D48" s="454">
        <v>1</v>
      </c>
      <c r="E48" s="454">
        <v>2574</v>
      </c>
      <c r="F48" s="454">
        <v>5</v>
      </c>
      <c r="G48" s="456">
        <f>H48+I48+J48+K48+L48+N48</f>
        <v>169600</v>
      </c>
      <c r="H48" s="456">
        <v>150000</v>
      </c>
      <c r="I48" s="456">
        <v>10000</v>
      </c>
      <c r="J48" s="457"/>
      <c r="K48" s="462"/>
      <c r="L48" s="462"/>
      <c r="M48" s="459">
        <v>2</v>
      </c>
      <c r="N48" s="460">
        <v>9600</v>
      </c>
      <c r="O48" s="463">
        <v>132600</v>
      </c>
    </row>
    <row r="49" spans="1:15" s="426" customFormat="1" ht="23.1" customHeight="1">
      <c r="A49" s="454" t="s">
        <v>509</v>
      </c>
      <c r="B49" s="454" t="s">
        <v>1324</v>
      </c>
      <c r="C49" s="454" t="s">
        <v>1317</v>
      </c>
      <c r="D49" s="454">
        <v>1</v>
      </c>
      <c r="E49" s="454">
        <v>1569</v>
      </c>
      <c r="F49" s="454">
        <v>5</v>
      </c>
      <c r="G49" s="456">
        <f>H49+I49+J49+K49+L49+N49</f>
        <v>164800</v>
      </c>
      <c r="H49" s="456">
        <v>150000</v>
      </c>
      <c r="I49" s="456">
        <v>10000</v>
      </c>
      <c r="J49" s="457"/>
      <c r="K49" s="462"/>
      <c r="L49" s="462"/>
      <c r="M49" s="459">
        <v>1</v>
      </c>
      <c r="N49" s="460">
        <v>4800</v>
      </c>
      <c r="O49" s="463">
        <v>132600</v>
      </c>
    </row>
    <row r="50" spans="1:15" s="426" customFormat="1" ht="23.1" customHeight="1">
      <c r="A50" s="454" t="s">
        <v>509</v>
      </c>
      <c r="B50" s="454" t="s">
        <v>1325</v>
      </c>
      <c r="C50" s="454" t="s">
        <v>1326</v>
      </c>
      <c r="D50" s="454">
        <v>1</v>
      </c>
      <c r="E50" s="454">
        <v>1470</v>
      </c>
      <c r="F50" s="454">
        <v>5</v>
      </c>
      <c r="G50" s="456">
        <f>H50+I50+J50+K50+L50+N50</f>
        <v>172800</v>
      </c>
      <c r="H50" s="456">
        <v>150000</v>
      </c>
      <c r="I50" s="456">
        <v>10000</v>
      </c>
      <c r="J50" s="457"/>
      <c r="K50" s="462"/>
      <c r="L50" s="462"/>
      <c r="M50" s="459">
        <v>3</v>
      </c>
      <c r="N50" s="460">
        <v>12800</v>
      </c>
      <c r="O50" s="463">
        <v>132600</v>
      </c>
    </row>
    <row r="51" spans="1:15" s="426" customFormat="1" ht="23.1" customHeight="1">
      <c r="A51" s="454" t="s">
        <v>509</v>
      </c>
      <c r="B51" s="454" t="s">
        <v>1327</v>
      </c>
      <c r="C51" s="454" t="s">
        <v>1328</v>
      </c>
      <c r="D51" s="454">
        <v>1</v>
      </c>
      <c r="E51" s="454">
        <v>3429</v>
      </c>
      <c r="F51" s="454">
        <v>7</v>
      </c>
      <c r="G51" s="456">
        <f>H51+I51+J51+K51+L51+N51</f>
        <v>195000</v>
      </c>
      <c r="H51" s="456">
        <v>150000</v>
      </c>
      <c r="I51" s="456">
        <v>10000</v>
      </c>
      <c r="J51" s="457"/>
      <c r="K51" s="457">
        <v>20600</v>
      </c>
      <c r="L51" s="462"/>
      <c r="M51" s="459">
        <v>3</v>
      </c>
      <c r="N51" s="460">
        <v>14400</v>
      </c>
      <c r="O51" s="449">
        <v>180600</v>
      </c>
    </row>
    <row r="52" spans="1:15" s="425" customFormat="1" ht="23.1" customHeight="1">
      <c r="A52" s="443" t="s">
        <v>1227</v>
      </c>
      <c r="B52" s="443"/>
      <c r="C52" s="443"/>
      <c r="D52" s="443">
        <f t="shared" ref="D52:I52" si="13">SUM(D53)</f>
        <v>3</v>
      </c>
      <c r="E52" s="443">
        <f t="shared" si="13"/>
        <v>1216</v>
      </c>
      <c r="F52" s="443">
        <f t="shared" si="13"/>
        <v>3</v>
      </c>
      <c r="G52" s="443">
        <f t="shared" si="13"/>
        <v>160000</v>
      </c>
      <c r="H52" s="443">
        <f t="shared" si="13"/>
        <v>150000</v>
      </c>
      <c r="I52" s="443">
        <f t="shared" si="13"/>
        <v>10000</v>
      </c>
      <c r="J52" s="443"/>
      <c r="K52" s="443">
        <f>SUM(K53)</f>
        <v>0</v>
      </c>
      <c r="L52" s="452">
        <f>SUM(L53)</f>
        <v>0</v>
      </c>
      <c r="M52" s="452">
        <v>0</v>
      </c>
      <c r="N52" s="452">
        <v>0</v>
      </c>
      <c r="O52" s="461">
        <f>SUM(O53)</f>
        <v>84600</v>
      </c>
    </row>
    <row r="53" spans="1:15" s="426" customFormat="1" ht="23.1" customHeight="1">
      <c r="A53" s="454" t="s">
        <v>1228</v>
      </c>
      <c r="B53" s="454" t="s">
        <v>1329</v>
      </c>
      <c r="C53" s="454" t="s">
        <v>1330</v>
      </c>
      <c r="D53" s="454">
        <v>3</v>
      </c>
      <c r="E53" s="454">
        <v>1216</v>
      </c>
      <c r="F53" s="454">
        <v>3</v>
      </c>
      <c r="G53" s="456">
        <f>H53+I53+J53+K53+L53+N53</f>
        <v>160000</v>
      </c>
      <c r="H53" s="456">
        <v>150000</v>
      </c>
      <c r="I53" s="456">
        <v>10000</v>
      </c>
      <c r="J53" s="457"/>
      <c r="K53" s="457"/>
      <c r="L53" s="464"/>
      <c r="M53" s="465">
        <v>0</v>
      </c>
      <c r="N53" s="466">
        <v>0</v>
      </c>
      <c r="O53" s="449">
        <v>84600</v>
      </c>
    </row>
    <row r="54" spans="1:15" ht="27.75" customHeight="1">
      <c r="A54" s="945"/>
      <c r="B54" s="946"/>
      <c r="C54" s="946"/>
      <c r="D54" s="946"/>
      <c r="E54" s="946"/>
      <c r="F54" s="946"/>
      <c r="G54" s="946"/>
      <c r="H54" s="946"/>
      <c r="I54" s="946"/>
      <c r="J54" s="946"/>
      <c r="K54" s="946"/>
      <c r="L54" s="467"/>
      <c r="M54" s="468"/>
      <c r="N54" s="469"/>
    </row>
  </sheetData>
  <autoFilter ref="A7:N54">
    <extLst/>
  </autoFilter>
  <mergeCells count="18">
    <mergeCell ref="L4:L5"/>
    <mergeCell ref="O4:O5"/>
    <mergeCell ref="A2:O2"/>
    <mergeCell ref="G3:I3"/>
    <mergeCell ref="M3:N3"/>
    <mergeCell ref="M4:N4"/>
    <mergeCell ref="A54:K54"/>
    <mergeCell ref="A4:A5"/>
    <mergeCell ref="B4:B5"/>
    <mergeCell ref="C4:C5"/>
    <mergeCell ref="D4:D5"/>
    <mergeCell ref="E4:E5"/>
    <mergeCell ref="F4:F5"/>
    <mergeCell ref="G4:G5"/>
    <mergeCell ref="H4:H5"/>
    <mergeCell ref="I4:I5"/>
    <mergeCell ref="J4:J5"/>
    <mergeCell ref="K4:K5"/>
  </mergeCells>
  <phoneticPr fontId="92" type="noConversion"/>
  <printOptions horizontalCentered="1"/>
  <pageMargins left="0.70833333333333304" right="0.70833333333333304" top="0.86597222222222203" bottom="0.74791666666666701" header="0.31458333333333299" footer="0.55069444444444404"/>
  <pageSetup paperSize="9" firstPageNumber="57" orientation="landscape" useFirstPageNumber="1"/>
  <headerFooter>
    <oddFooter>&amp;C&amp;P</oddFooter>
  </headerFooter>
</worksheet>
</file>

<file path=xl/worksheets/sheet18.xml><?xml version="1.0" encoding="utf-8"?>
<worksheet xmlns="http://schemas.openxmlformats.org/spreadsheetml/2006/main" xmlns:r="http://schemas.openxmlformats.org/officeDocument/2006/relationships">
  <sheetPr>
    <pageSetUpPr fitToPage="1"/>
  </sheetPr>
  <dimension ref="A1:T600"/>
  <sheetViews>
    <sheetView view="pageBreakPreview" workbookViewId="0">
      <pane ySplit="1" topLeftCell="A353" activePane="bottomLeft" state="frozen"/>
      <selection pane="bottomLeft" activeCell="F362" sqref="F362"/>
    </sheetView>
  </sheetViews>
  <sheetFormatPr defaultColWidth="7" defaultRowHeight="12"/>
  <cols>
    <col min="1" max="1" width="5.28515625" style="214" customWidth="1"/>
    <col min="2" max="2" width="9.140625" style="214" customWidth="1"/>
    <col min="3" max="4" width="7.7109375" style="214" customWidth="1"/>
    <col min="5" max="5" width="14.140625" style="214" customWidth="1"/>
    <col min="6" max="6" width="30.85546875" style="214" customWidth="1"/>
    <col min="7" max="7" width="11.28515625" style="214" customWidth="1"/>
    <col min="8" max="8" width="12.85546875" style="214" customWidth="1"/>
    <col min="9" max="11" width="11.42578125" style="214" customWidth="1"/>
    <col min="12" max="12" width="12.42578125" style="214" customWidth="1"/>
    <col min="13" max="13" width="39.7109375" style="214" customWidth="1"/>
    <col min="14" max="14" width="11.42578125" style="214" customWidth="1"/>
    <col min="15" max="15" width="10" style="214" customWidth="1"/>
    <col min="16" max="16" width="11.5703125" style="214" customWidth="1"/>
    <col min="17" max="17" width="45" style="214" hidden="1" customWidth="1"/>
    <col min="18" max="18" width="25.140625" style="214" hidden="1" customWidth="1"/>
    <col min="19" max="19" width="12" style="214" hidden="1" customWidth="1"/>
    <col min="20" max="20" width="7" style="214" hidden="1" customWidth="1"/>
    <col min="21" max="16384" width="7" style="214"/>
  </cols>
  <sheetData>
    <row r="1" spans="1:16" ht="18" customHeight="1">
      <c r="A1" s="215" t="s">
        <v>1331</v>
      </c>
      <c r="B1" s="215"/>
      <c r="C1" s="216"/>
      <c r="D1" s="217"/>
      <c r="E1" s="217"/>
      <c r="F1" s="217"/>
      <c r="G1" s="218"/>
      <c r="H1" s="218"/>
      <c r="I1" s="219"/>
      <c r="J1" s="219"/>
      <c r="K1" s="219"/>
      <c r="L1" s="217"/>
      <c r="M1" s="217"/>
      <c r="N1" s="217"/>
      <c r="O1" s="217"/>
    </row>
    <row r="2" spans="1:16" ht="31.5">
      <c r="A2" s="958" t="s">
        <v>1332</v>
      </c>
      <c r="B2" s="958"/>
      <c r="C2" s="958"/>
      <c r="D2" s="958"/>
      <c r="E2" s="958"/>
      <c r="F2" s="958"/>
      <c r="G2" s="959"/>
      <c r="H2" s="959"/>
      <c r="I2" s="960"/>
      <c r="J2" s="960"/>
      <c r="K2" s="960"/>
      <c r="L2" s="958"/>
      <c r="M2" s="958"/>
      <c r="N2" s="958"/>
      <c r="O2" s="958"/>
      <c r="P2" s="961"/>
    </row>
    <row r="3" spans="1:16">
      <c r="A3" s="962" t="s">
        <v>1333</v>
      </c>
      <c r="B3" s="962"/>
      <c r="C3" s="962"/>
      <c r="D3" s="962"/>
      <c r="E3" s="962"/>
      <c r="F3" s="217"/>
      <c r="G3" s="218"/>
      <c r="H3" s="218"/>
      <c r="I3" s="219"/>
      <c r="J3" s="219"/>
      <c r="K3" s="219"/>
      <c r="L3" s="963"/>
      <c r="M3" s="963"/>
      <c r="N3" s="217"/>
      <c r="O3" s="964" t="s">
        <v>145</v>
      </c>
      <c r="P3" s="965"/>
    </row>
    <row r="4" spans="1:16" s="213" customFormat="1">
      <c r="A4" s="967" t="s">
        <v>1334</v>
      </c>
      <c r="B4" s="967" t="s">
        <v>693</v>
      </c>
      <c r="C4" s="967" t="s">
        <v>1335</v>
      </c>
      <c r="D4" s="967" t="s">
        <v>1336</v>
      </c>
      <c r="E4" s="967" t="s">
        <v>170</v>
      </c>
      <c r="F4" s="968" t="s">
        <v>1337</v>
      </c>
      <c r="G4" s="969" t="s">
        <v>1338</v>
      </c>
      <c r="H4" s="969" t="s">
        <v>1339</v>
      </c>
      <c r="I4" s="966" t="s">
        <v>1340</v>
      </c>
      <c r="J4" s="966"/>
      <c r="K4" s="966"/>
      <c r="L4" s="966" t="s">
        <v>1341</v>
      </c>
      <c r="M4" s="968" t="s">
        <v>1342</v>
      </c>
      <c r="N4" s="970" t="s">
        <v>1343</v>
      </c>
      <c r="O4" s="970" t="s">
        <v>1344</v>
      </c>
      <c r="P4" s="972" t="s">
        <v>149</v>
      </c>
    </row>
    <row r="5" spans="1:16" s="213" customFormat="1" ht="24">
      <c r="A5" s="967"/>
      <c r="B5" s="967"/>
      <c r="C5" s="967"/>
      <c r="D5" s="967"/>
      <c r="E5" s="967"/>
      <c r="F5" s="968"/>
      <c r="G5" s="969"/>
      <c r="H5" s="969"/>
      <c r="I5" s="220" t="s">
        <v>334</v>
      </c>
      <c r="J5" s="220" t="s">
        <v>1345</v>
      </c>
      <c r="K5" s="220" t="s">
        <v>1346</v>
      </c>
      <c r="L5" s="966"/>
      <c r="M5" s="968"/>
      <c r="N5" s="971"/>
      <c r="O5" s="971"/>
      <c r="P5" s="973"/>
    </row>
    <row r="6" spans="1:16" ht="24">
      <c r="A6" s="221">
        <v>1</v>
      </c>
      <c r="B6" s="222">
        <v>2050201</v>
      </c>
      <c r="C6" s="221">
        <v>30305</v>
      </c>
      <c r="D6" s="221">
        <v>50902</v>
      </c>
      <c r="E6" s="223" t="s">
        <v>1347</v>
      </c>
      <c r="F6" s="223" t="s">
        <v>1348</v>
      </c>
      <c r="G6" s="224" t="s">
        <v>1349</v>
      </c>
      <c r="H6" s="224" t="s">
        <v>1349</v>
      </c>
      <c r="I6" s="225">
        <f t="shared" ref="I6:I69" si="0">J6+K6</f>
        <v>35</v>
      </c>
      <c r="J6" s="225">
        <v>35</v>
      </c>
      <c r="K6" s="225">
        <v>0</v>
      </c>
      <c r="L6" s="226" t="s">
        <v>1350</v>
      </c>
      <c r="M6" s="227" t="s">
        <v>1351</v>
      </c>
      <c r="N6" s="227" t="s">
        <v>1352</v>
      </c>
      <c r="O6" s="227" t="s">
        <v>1353</v>
      </c>
      <c r="P6" s="228" t="s">
        <v>1352</v>
      </c>
    </row>
    <row r="7" spans="1:16" ht="36">
      <c r="A7" s="221">
        <v>2</v>
      </c>
      <c r="B7" s="222">
        <v>2050201</v>
      </c>
      <c r="C7" s="221">
        <v>30308</v>
      </c>
      <c r="D7" s="221">
        <v>50902</v>
      </c>
      <c r="E7" s="223" t="s">
        <v>1354</v>
      </c>
      <c r="F7" s="223" t="s">
        <v>1355</v>
      </c>
      <c r="G7" s="224" t="s">
        <v>1349</v>
      </c>
      <c r="H7" s="224" t="s">
        <v>1349</v>
      </c>
      <c r="I7" s="225">
        <f t="shared" si="0"/>
        <v>320</v>
      </c>
      <c r="J7" s="225">
        <v>64</v>
      </c>
      <c r="K7" s="225">
        <v>256</v>
      </c>
      <c r="L7" s="226" t="s">
        <v>1350</v>
      </c>
      <c r="M7" s="227" t="s">
        <v>1356</v>
      </c>
      <c r="N7" s="227" t="s">
        <v>1352</v>
      </c>
      <c r="O7" s="227" t="s">
        <v>1353</v>
      </c>
      <c r="P7" s="228" t="s">
        <v>1352</v>
      </c>
    </row>
    <row r="8" spans="1:16" ht="36">
      <c r="A8" s="221">
        <v>3</v>
      </c>
      <c r="B8" s="222">
        <v>2050203</v>
      </c>
      <c r="C8" s="221">
        <v>302</v>
      </c>
      <c r="D8" s="221">
        <v>50502</v>
      </c>
      <c r="E8" s="223" t="s">
        <v>1357</v>
      </c>
      <c r="F8" s="223" t="s">
        <v>1358</v>
      </c>
      <c r="G8" s="224" t="s">
        <v>1349</v>
      </c>
      <c r="H8" s="224" t="s">
        <v>1349</v>
      </c>
      <c r="I8" s="225">
        <f t="shared" si="0"/>
        <v>10000</v>
      </c>
      <c r="J8" s="225">
        <v>1000</v>
      </c>
      <c r="K8" s="225">
        <v>9000</v>
      </c>
      <c r="L8" s="226" t="s">
        <v>1350</v>
      </c>
      <c r="M8" s="227" t="s">
        <v>1359</v>
      </c>
      <c r="N8" s="227" t="s">
        <v>1352</v>
      </c>
      <c r="O8" s="227" t="s">
        <v>1353</v>
      </c>
      <c r="P8" s="228" t="s">
        <v>1352</v>
      </c>
    </row>
    <row r="9" spans="1:16" ht="60">
      <c r="A9" s="221">
        <v>4</v>
      </c>
      <c r="B9" s="222">
        <v>2050299</v>
      </c>
      <c r="C9" s="221">
        <v>303</v>
      </c>
      <c r="D9" s="221">
        <v>50901</v>
      </c>
      <c r="E9" s="223" t="s">
        <v>1360</v>
      </c>
      <c r="F9" s="229" t="s">
        <v>1361</v>
      </c>
      <c r="G9" s="224" t="s">
        <v>1349</v>
      </c>
      <c r="H9" s="224" t="s">
        <v>1349</v>
      </c>
      <c r="I9" s="225">
        <f t="shared" si="0"/>
        <v>1818</v>
      </c>
      <c r="J9" s="225">
        <v>181.8</v>
      </c>
      <c r="K9" s="225">
        <v>1636.2</v>
      </c>
      <c r="L9" s="226" t="s">
        <v>1350</v>
      </c>
      <c r="M9" s="227" t="s">
        <v>1362</v>
      </c>
      <c r="N9" s="227" t="s">
        <v>1352</v>
      </c>
      <c r="O9" s="227" t="s">
        <v>1353</v>
      </c>
      <c r="P9" s="228" t="s">
        <v>1352</v>
      </c>
    </row>
    <row r="10" spans="1:16" ht="24">
      <c r="A10" s="221">
        <v>5</v>
      </c>
      <c r="B10" s="222">
        <v>2050204</v>
      </c>
      <c r="C10" s="221">
        <v>30308</v>
      </c>
      <c r="D10" s="221">
        <v>50902</v>
      </c>
      <c r="E10" s="223" t="s">
        <v>1363</v>
      </c>
      <c r="F10" s="223" t="s">
        <v>1364</v>
      </c>
      <c r="G10" s="224" t="s">
        <v>1349</v>
      </c>
      <c r="H10" s="224" t="s">
        <v>1349</v>
      </c>
      <c r="I10" s="225">
        <f t="shared" si="0"/>
        <v>800</v>
      </c>
      <c r="J10" s="225">
        <v>64</v>
      </c>
      <c r="K10" s="225">
        <v>736</v>
      </c>
      <c r="L10" s="226" t="s">
        <v>1350</v>
      </c>
      <c r="M10" s="227" t="s">
        <v>1365</v>
      </c>
      <c r="N10" s="227" t="s">
        <v>1352</v>
      </c>
      <c r="O10" s="227" t="s">
        <v>1353</v>
      </c>
      <c r="P10" s="228" t="s">
        <v>1352</v>
      </c>
    </row>
    <row r="11" spans="1:16" ht="24">
      <c r="A11" s="221">
        <v>6</v>
      </c>
      <c r="B11" s="222">
        <v>2050204</v>
      </c>
      <c r="C11" s="221">
        <v>303</v>
      </c>
      <c r="D11" s="221">
        <v>50502</v>
      </c>
      <c r="E11" s="223" t="s">
        <v>1366</v>
      </c>
      <c r="F11" s="223" t="s">
        <v>1364</v>
      </c>
      <c r="G11" s="224" t="s">
        <v>1349</v>
      </c>
      <c r="H11" s="224" t="s">
        <v>1349</v>
      </c>
      <c r="I11" s="225">
        <f t="shared" si="0"/>
        <v>400</v>
      </c>
      <c r="J11" s="225">
        <v>32</v>
      </c>
      <c r="K11" s="225">
        <v>368</v>
      </c>
      <c r="L11" s="226" t="s">
        <v>1350</v>
      </c>
      <c r="M11" s="227" t="s">
        <v>1367</v>
      </c>
      <c r="N11" s="227" t="s">
        <v>1352</v>
      </c>
      <c r="O11" s="227" t="s">
        <v>1353</v>
      </c>
      <c r="P11" s="228" t="s">
        <v>1352</v>
      </c>
    </row>
    <row r="12" spans="1:16" ht="24">
      <c r="A12" s="221">
        <v>7</v>
      </c>
      <c r="B12" s="222">
        <v>2050204</v>
      </c>
      <c r="C12" s="221">
        <v>303</v>
      </c>
      <c r="D12" s="221">
        <v>50502</v>
      </c>
      <c r="E12" s="223" t="s">
        <v>1368</v>
      </c>
      <c r="F12" s="223" t="s">
        <v>1364</v>
      </c>
      <c r="G12" s="224" t="s">
        <v>1349</v>
      </c>
      <c r="H12" s="224" t="s">
        <v>1349</v>
      </c>
      <c r="I12" s="225">
        <f t="shared" si="0"/>
        <v>160</v>
      </c>
      <c r="J12" s="225">
        <v>0</v>
      </c>
      <c r="K12" s="225">
        <v>160</v>
      </c>
      <c r="L12" s="226" t="s">
        <v>1350</v>
      </c>
      <c r="M12" s="227" t="s">
        <v>1369</v>
      </c>
      <c r="N12" s="227" t="s">
        <v>1352</v>
      </c>
      <c r="O12" s="227" t="s">
        <v>1353</v>
      </c>
      <c r="P12" s="228" t="s">
        <v>1352</v>
      </c>
    </row>
    <row r="13" spans="1:16" ht="24">
      <c r="A13" s="221">
        <v>8</v>
      </c>
      <c r="B13" s="222">
        <v>2050399</v>
      </c>
      <c r="C13" s="221">
        <v>303</v>
      </c>
      <c r="D13" s="221">
        <v>50902</v>
      </c>
      <c r="E13" s="223" t="s">
        <v>1370</v>
      </c>
      <c r="F13" s="223" t="s">
        <v>1364</v>
      </c>
      <c r="G13" s="224" t="s">
        <v>1349</v>
      </c>
      <c r="H13" s="224" t="s">
        <v>1371</v>
      </c>
      <c r="I13" s="225">
        <f t="shared" si="0"/>
        <v>1203</v>
      </c>
      <c r="J13" s="225">
        <v>96</v>
      </c>
      <c r="K13" s="225">
        <v>1107</v>
      </c>
      <c r="L13" s="226" t="s">
        <v>1350</v>
      </c>
      <c r="M13" s="227" t="s">
        <v>1372</v>
      </c>
      <c r="N13" s="227" t="s">
        <v>1352</v>
      </c>
      <c r="O13" s="227" t="s">
        <v>1353</v>
      </c>
      <c r="P13" s="228" t="s">
        <v>1352</v>
      </c>
    </row>
    <row r="14" spans="1:16" ht="36">
      <c r="A14" s="221">
        <v>9</v>
      </c>
      <c r="B14" s="222">
        <v>2050399</v>
      </c>
      <c r="C14" s="221">
        <v>303</v>
      </c>
      <c r="D14" s="221">
        <v>50502</v>
      </c>
      <c r="E14" s="223" t="s">
        <v>1373</v>
      </c>
      <c r="F14" s="223" t="s">
        <v>1364</v>
      </c>
      <c r="G14" s="224" t="s">
        <v>1349</v>
      </c>
      <c r="H14" s="224" t="s">
        <v>1371</v>
      </c>
      <c r="I14" s="225">
        <f t="shared" si="0"/>
        <v>2040</v>
      </c>
      <c r="J14" s="225">
        <v>476</v>
      </c>
      <c r="K14" s="225">
        <v>1564</v>
      </c>
      <c r="L14" s="226" t="s">
        <v>1350</v>
      </c>
      <c r="M14" s="227" t="s">
        <v>1374</v>
      </c>
      <c r="N14" s="227" t="s">
        <v>1352</v>
      </c>
      <c r="O14" s="227" t="s">
        <v>1353</v>
      </c>
      <c r="P14" s="228" t="s">
        <v>1352</v>
      </c>
    </row>
    <row r="15" spans="1:16" ht="24">
      <c r="A15" s="221">
        <v>10</v>
      </c>
      <c r="B15" s="222">
        <v>2050399</v>
      </c>
      <c r="C15" s="221">
        <v>303</v>
      </c>
      <c r="D15" s="221">
        <v>50902</v>
      </c>
      <c r="E15" s="223" t="s">
        <v>1375</v>
      </c>
      <c r="F15" s="223" t="s">
        <v>1364</v>
      </c>
      <c r="G15" s="224" t="s">
        <v>1349</v>
      </c>
      <c r="H15" s="224" t="s">
        <v>1371</v>
      </c>
      <c r="I15" s="225">
        <f t="shared" si="0"/>
        <v>7.2</v>
      </c>
      <c r="J15" s="225">
        <v>0</v>
      </c>
      <c r="K15" s="225">
        <v>7.2</v>
      </c>
      <c r="L15" s="226" t="s">
        <v>1350</v>
      </c>
      <c r="M15" s="227" t="s">
        <v>1376</v>
      </c>
      <c r="N15" s="227" t="s">
        <v>1352</v>
      </c>
      <c r="O15" s="227" t="s">
        <v>1353</v>
      </c>
      <c r="P15" s="228" t="s">
        <v>1352</v>
      </c>
    </row>
    <row r="16" spans="1:16" ht="36">
      <c r="A16" s="221">
        <v>11</v>
      </c>
      <c r="B16" s="222">
        <v>2050299</v>
      </c>
      <c r="C16" s="221">
        <v>303</v>
      </c>
      <c r="D16" s="221">
        <v>50901</v>
      </c>
      <c r="E16" s="223" t="s">
        <v>1377</v>
      </c>
      <c r="F16" s="223" t="s">
        <v>1378</v>
      </c>
      <c r="G16" s="224" t="s">
        <v>1349</v>
      </c>
      <c r="H16" s="224" t="s">
        <v>1349</v>
      </c>
      <c r="I16" s="225">
        <f t="shared" si="0"/>
        <v>6798.68</v>
      </c>
      <c r="J16" s="225">
        <v>48.68</v>
      </c>
      <c r="K16" s="225">
        <v>6750</v>
      </c>
      <c r="L16" s="226" t="s">
        <v>1350</v>
      </c>
      <c r="M16" s="227" t="s">
        <v>1379</v>
      </c>
      <c r="N16" s="227" t="s">
        <v>1352</v>
      </c>
      <c r="O16" s="227" t="s">
        <v>1353</v>
      </c>
      <c r="P16" s="228" t="s">
        <v>1352</v>
      </c>
    </row>
    <row r="17" spans="1:16" ht="24">
      <c r="A17" s="221">
        <v>12</v>
      </c>
      <c r="B17" s="221">
        <v>2070205</v>
      </c>
      <c r="C17" s="222">
        <v>30299</v>
      </c>
      <c r="D17" s="221">
        <v>50502</v>
      </c>
      <c r="E17" s="221" t="s">
        <v>1380</v>
      </c>
      <c r="F17" s="223" t="s">
        <v>1369</v>
      </c>
      <c r="G17" s="224" t="s">
        <v>1381</v>
      </c>
      <c r="H17" s="224" t="s">
        <v>367</v>
      </c>
      <c r="I17" s="225">
        <f t="shared" si="0"/>
        <v>50</v>
      </c>
      <c r="J17" s="226">
        <v>0</v>
      </c>
      <c r="K17" s="226">
        <v>50</v>
      </c>
      <c r="L17" s="226" t="s">
        <v>1350</v>
      </c>
      <c r="M17" s="226" t="s">
        <v>1382</v>
      </c>
      <c r="N17" s="227" t="s">
        <v>1352</v>
      </c>
      <c r="O17" s="227" t="s">
        <v>1353</v>
      </c>
      <c r="P17" s="228" t="s">
        <v>1352</v>
      </c>
    </row>
    <row r="18" spans="1:16" ht="24">
      <c r="A18" s="221">
        <v>13</v>
      </c>
      <c r="B18" s="222">
        <v>2070104</v>
      </c>
      <c r="C18" s="221">
        <v>30201</v>
      </c>
      <c r="D18" s="221">
        <v>50502</v>
      </c>
      <c r="E18" s="223" t="s">
        <v>1383</v>
      </c>
      <c r="F18" s="223" t="s">
        <v>1384</v>
      </c>
      <c r="G18" s="224" t="s">
        <v>1381</v>
      </c>
      <c r="H18" s="224" t="s">
        <v>1385</v>
      </c>
      <c r="I18" s="225">
        <f t="shared" si="0"/>
        <v>22.8</v>
      </c>
      <c r="J18" s="226">
        <v>2.8</v>
      </c>
      <c r="K18" s="226">
        <v>20</v>
      </c>
      <c r="L18" s="226" t="s">
        <v>1350</v>
      </c>
      <c r="M18" s="227" t="s">
        <v>1386</v>
      </c>
      <c r="N18" s="227" t="s">
        <v>1352</v>
      </c>
      <c r="O18" s="227" t="s">
        <v>1353</v>
      </c>
      <c r="P18" s="228" t="s">
        <v>1352</v>
      </c>
    </row>
    <row r="19" spans="1:16" ht="24">
      <c r="A19" s="221">
        <v>14</v>
      </c>
      <c r="B19" s="221">
        <v>2070105</v>
      </c>
      <c r="C19" s="222">
        <v>30201</v>
      </c>
      <c r="D19" s="221">
        <v>50502</v>
      </c>
      <c r="E19" s="221" t="s">
        <v>1383</v>
      </c>
      <c r="F19" s="223" t="s">
        <v>1387</v>
      </c>
      <c r="G19" s="224" t="s">
        <v>1381</v>
      </c>
      <c r="H19" s="224" t="s">
        <v>1388</v>
      </c>
      <c r="I19" s="225">
        <f t="shared" si="0"/>
        <v>21.4</v>
      </c>
      <c r="J19" s="226">
        <v>1.4</v>
      </c>
      <c r="K19" s="226">
        <v>20</v>
      </c>
      <c r="L19" s="226" t="s">
        <v>1350</v>
      </c>
      <c r="M19" s="226" t="s">
        <v>1389</v>
      </c>
      <c r="N19" s="227" t="s">
        <v>1352</v>
      </c>
      <c r="O19" s="227" t="s">
        <v>1353</v>
      </c>
      <c r="P19" s="228" t="s">
        <v>1352</v>
      </c>
    </row>
    <row r="20" spans="1:16" ht="36">
      <c r="A20" s="221">
        <v>15</v>
      </c>
      <c r="B20" s="221">
        <v>2070199</v>
      </c>
      <c r="C20" s="222">
        <v>30299</v>
      </c>
      <c r="D20" s="221">
        <v>50502</v>
      </c>
      <c r="E20" s="221" t="s">
        <v>1390</v>
      </c>
      <c r="F20" s="223" t="s">
        <v>1391</v>
      </c>
      <c r="G20" s="224" t="s">
        <v>1381</v>
      </c>
      <c r="H20" s="224" t="s">
        <v>1392</v>
      </c>
      <c r="I20" s="225">
        <f t="shared" si="0"/>
        <v>20</v>
      </c>
      <c r="J20" s="226">
        <v>0</v>
      </c>
      <c r="K20" s="226">
        <v>20</v>
      </c>
      <c r="L20" s="226" t="s">
        <v>1350</v>
      </c>
      <c r="M20" s="226"/>
      <c r="N20" s="227" t="s">
        <v>1352</v>
      </c>
      <c r="O20" s="227" t="s">
        <v>1353</v>
      </c>
      <c r="P20" s="228" t="s">
        <v>1352</v>
      </c>
    </row>
    <row r="21" spans="1:16" ht="24">
      <c r="A21" s="221">
        <v>16</v>
      </c>
      <c r="B21" s="222">
        <v>2070199</v>
      </c>
      <c r="C21" s="221">
        <v>30299</v>
      </c>
      <c r="D21" s="221">
        <v>50502</v>
      </c>
      <c r="E21" s="223" t="s">
        <v>1393</v>
      </c>
      <c r="F21" s="223" t="s">
        <v>1369</v>
      </c>
      <c r="G21" s="224" t="s">
        <v>1381</v>
      </c>
      <c r="H21" s="224" t="s">
        <v>1381</v>
      </c>
      <c r="I21" s="225">
        <f t="shared" si="0"/>
        <v>215</v>
      </c>
      <c r="J21" s="226">
        <v>0</v>
      </c>
      <c r="K21" s="226">
        <v>215</v>
      </c>
      <c r="L21" s="226" t="s">
        <v>1350</v>
      </c>
      <c r="M21" s="227"/>
      <c r="N21" s="227" t="s">
        <v>1352</v>
      </c>
      <c r="O21" s="227" t="s">
        <v>1353</v>
      </c>
      <c r="P21" s="228" t="s">
        <v>1352</v>
      </c>
    </row>
    <row r="22" spans="1:16" ht="24">
      <c r="A22" s="221">
        <v>17</v>
      </c>
      <c r="B22" s="230">
        <v>208</v>
      </c>
      <c r="C22" s="230">
        <v>30305</v>
      </c>
      <c r="D22" s="230">
        <v>50901</v>
      </c>
      <c r="E22" s="231" t="s">
        <v>1394</v>
      </c>
      <c r="F22" s="231" t="s">
        <v>1395</v>
      </c>
      <c r="G22" s="232" t="s">
        <v>1396</v>
      </c>
      <c r="H22" s="232" t="s">
        <v>1396</v>
      </c>
      <c r="I22" s="225">
        <f t="shared" si="0"/>
        <v>16819</v>
      </c>
      <c r="J22" s="233">
        <v>3359.6</v>
      </c>
      <c r="K22" s="233">
        <v>13459.4</v>
      </c>
      <c r="L22" s="226" t="s">
        <v>1350</v>
      </c>
      <c r="M22" s="231" t="s">
        <v>1397</v>
      </c>
      <c r="N22" s="227" t="s">
        <v>1352</v>
      </c>
      <c r="O22" s="234" t="s">
        <v>1398</v>
      </c>
      <c r="P22" s="228" t="s">
        <v>1352</v>
      </c>
    </row>
    <row r="23" spans="1:16" ht="120">
      <c r="A23" s="221">
        <v>18</v>
      </c>
      <c r="B23" s="235">
        <v>2082602</v>
      </c>
      <c r="C23" s="235">
        <v>31302</v>
      </c>
      <c r="D23" s="235">
        <v>51002</v>
      </c>
      <c r="E23" s="235" t="s">
        <v>1399</v>
      </c>
      <c r="F23" s="235" t="s">
        <v>1400</v>
      </c>
      <c r="G23" s="236" t="s">
        <v>1401</v>
      </c>
      <c r="H23" s="236" t="s">
        <v>1402</v>
      </c>
      <c r="I23" s="225">
        <f t="shared" si="0"/>
        <v>34828.44</v>
      </c>
      <c r="J23" s="237">
        <v>2006.4</v>
      </c>
      <c r="K23" s="237">
        <v>32822.04</v>
      </c>
      <c r="L23" s="226" t="s">
        <v>1350</v>
      </c>
      <c r="M23" s="235" t="s">
        <v>1403</v>
      </c>
      <c r="N23" s="227" t="s">
        <v>1352</v>
      </c>
      <c r="O23" s="234" t="s">
        <v>1398</v>
      </c>
      <c r="P23" s="228" t="s">
        <v>1352</v>
      </c>
    </row>
    <row r="24" spans="1:16" ht="36">
      <c r="A24" s="221">
        <v>19</v>
      </c>
      <c r="B24" s="235">
        <v>2082601</v>
      </c>
      <c r="C24" s="235">
        <v>31302</v>
      </c>
      <c r="D24" s="235">
        <v>51002</v>
      </c>
      <c r="E24" s="235" t="s">
        <v>1404</v>
      </c>
      <c r="F24" s="235" t="s">
        <v>1405</v>
      </c>
      <c r="G24" s="236" t="s">
        <v>1401</v>
      </c>
      <c r="H24" s="236" t="s">
        <v>1402</v>
      </c>
      <c r="I24" s="225">
        <f t="shared" si="0"/>
        <v>68</v>
      </c>
      <c r="J24" s="238">
        <v>68</v>
      </c>
      <c r="K24" s="238">
        <v>0</v>
      </c>
      <c r="L24" s="226" t="s">
        <v>1350</v>
      </c>
      <c r="M24" s="235" t="s">
        <v>1406</v>
      </c>
      <c r="N24" s="227" t="s">
        <v>1352</v>
      </c>
      <c r="O24" s="234" t="s">
        <v>1398</v>
      </c>
      <c r="P24" s="228" t="s">
        <v>1352</v>
      </c>
    </row>
    <row r="25" spans="1:16" ht="60">
      <c r="A25" s="221">
        <v>20</v>
      </c>
      <c r="B25" s="235">
        <v>208507</v>
      </c>
      <c r="C25" s="235">
        <v>31302</v>
      </c>
      <c r="D25" s="235">
        <v>51002</v>
      </c>
      <c r="E25" s="235" t="s">
        <v>1407</v>
      </c>
      <c r="F25" s="235" t="s">
        <v>1408</v>
      </c>
      <c r="G25" s="236" t="s">
        <v>1401</v>
      </c>
      <c r="H25" s="236" t="s">
        <v>1402</v>
      </c>
      <c r="I25" s="225">
        <f t="shared" si="0"/>
        <v>29000</v>
      </c>
      <c r="J25" s="238">
        <v>19982</v>
      </c>
      <c r="K25" s="238">
        <v>9018</v>
      </c>
      <c r="L25" s="226" t="s">
        <v>1350</v>
      </c>
      <c r="M25" s="235" t="s">
        <v>1409</v>
      </c>
      <c r="N25" s="227" t="s">
        <v>1352</v>
      </c>
      <c r="O25" s="234" t="s">
        <v>1398</v>
      </c>
      <c r="P25" s="228" t="s">
        <v>1352</v>
      </c>
    </row>
    <row r="26" spans="1:16" ht="60">
      <c r="A26" s="221">
        <v>21</v>
      </c>
      <c r="B26" s="239">
        <v>2082102</v>
      </c>
      <c r="C26" s="239">
        <v>30305</v>
      </c>
      <c r="D26" s="239">
        <v>50901</v>
      </c>
      <c r="E26" s="240" t="s">
        <v>1410</v>
      </c>
      <c r="F26" s="240" t="s">
        <v>1411</v>
      </c>
      <c r="G26" s="232" t="s">
        <v>1396</v>
      </c>
      <c r="H26" s="232" t="s">
        <v>1396</v>
      </c>
      <c r="I26" s="225">
        <f t="shared" si="0"/>
        <v>1059</v>
      </c>
      <c r="J26" s="241">
        <v>1051</v>
      </c>
      <c r="K26" s="241">
        <v>8</v>
      </c>
      <c r="L26" s="226" t="s">
        <v>1350</v>
      </c>
      <c r="M26" s="223"/>
      <c r="N26" s="227" t="s">
        <v>1352</v>
      </c>
      <c r="O26" s="234" t="s">
        <v>1398</v>
      </c>
      <c r="P26" s="228" t="s">
        <v>1352</v>
      </c>
    </row>
    <row r="27" spans="1:16" ht="96">
      <c r="A27" s="221">
        <v>22</v>
      </c>
      <c r="B27" s="242">
        <v>2080799</v>
      </c>
      <c r="C27" s="221">
        <v>30399</v>
      </c>
      <c r="D27" s="221">
        <v>50999</v>
      </c>
      <c r="E27" s="223" t="s">
        <v>1412</v>
      </c>
      <c r="F27" s="223" t="s">
        <v>1413</v>
      </c>
      <c r="G27" s="236" t="s">
        <v>1401</v>
      </c>
      <c r="H27" s="236" t="s">
        <v>1414</v>
      </c>
      <c r="I27" s="225">
        <f t="shared" si="0"/>
        <v>2594</v>
      </c>
      <c r="J27" s="226">
        <v>200</v>
      </c>
      <c r="K27" s="226">
        <v>2394</v>
      </c>
      <c r="L27" s="226" t="s">
        <v>1350</v>
      </c>
      <c r="M27" s="227" t="s">
        <v>1415</v>
      </c>
      <c r="N27" s="227" t="s">
        <v>1352</v>
      </c>
      <c r="O27" s="234" t="s">
        <v>1398</v>
      </c>
      <c r="P27" s="228" t="s">
        <v>1352</v>
      </c>
    </row>
    <row r="28" spans="1:16" ht="72">
      <c r="A28" s="221">
        <v>23</v>
      </c>
      <c r="B28" s="242">
        <v>2080899</v>
      </c>
      <c r="C28" s="221">
        <v>30399</v>
      </c>
      <c r="D28" s="221">
        <v>50999</v>
      </c>
      <c r="E28" s="243" t="s">
        <v>1416</v>
      </c>
      <c r="F28" s="244" t="s">
        <v>1417</v>
      </c>
      <c r="G28" s="224" t="s">
        <v>1418</v>
      </c>
      <c r="H28" s="224" t="s">
        <v>1418</v>
      </c>
      <c r="I28" s="225">
        <f t="shared" si="0"/>
        <v>5996</v>
      </c>
      <c r="J28" s="245">
        <v>200</v>
      </c>
      <c r="K28" s="246">
        <v>5796</v>
      </c>
      <c r="L28" s="226" t="s">
        <v>1350</v>
      </c>
      <c r="M28" s="227" t="s">
        <v>1419</v>
      </c>
      <c r="N28" s="227" t="s">
        <v>1352</v>
      </c>
      <c r="O28" s="234" t="s">
        <v>1398</v>
      </c>
      <c r="P28" s="228" t="s">
        <v>1352</v>
      </c>
    </row>
    <row r="29" spans="1:16" ht="96">
      <c r="A29" s="221">
        <v>24</v>
      </c>
      <c r="B29" s="242">
        <v>2080805</v>
      </c>
      <c r="C29" s="221">
        <v>30399</v>
      </c>
      <c r="D29" s="221">
        <v>50999</v>
      </c>
      <c r="E29" s="243" t="s">
        <v>1420</v>
      </c>
      <c r="F29" s="223" t="s">
        <v>1421</v>
      </c>
      <c r="G29" s="224" t="s">
        <v>1418</v>
      </c>
      <c r="H29" s="224" t="s">
        <v>1418</v>
      </c>
      <c r="I29" s="225">
        <f t="shared" si="0"/>
        <v>693</v>
      </c>
      <c r="J29" s="233">
        <v>288</v>
      </c>
      <c r="K29" s="245">
        <v>405</v>
      </c>
      <c r="L29" s="226" t="s">
        <v>1350</v>
      </c>
      <c r="M29" s="223" t="s">
        <v>1422</v>
      </c>
      <c r="N29" s="227" t="s">
        <v>1352</v>
      </c>
      <c r="O29" s="234" t="s">
        <v>1398</v>
      </c>
      <c r="P29" s="228" t="s">
        <v>1352</v>
      </c>
    </row>
    <row r="30" spans="1:16" ht="60">
      <c r="A30" s="221">
        <v>25</v>
      </c>
      <c r="B30" s="247">
        <v>2080999</v>
      </c>
      <c r="C30" s="247">
        <v>30399</v>
      </c>
      <c r="D30" s="247">
        <v>50999</v>
      </c>
      <c r="E30" s="248" t="s">
        <v>1423</v>
      </c>
      <c r="F30" s="248" t="s">
        <v>1424</v>
      </c>
      <c r="G30" s="224" t="s">
        <v>1418</v>
      </c>
      <c r="H30" s="224" t="s">
        <v>1418</v>
      </c>
      <c r="I30" s="225">
        <f t="shared" si="0"/>
        <v>488</v>
      </c>
      <c r="J30" s="245">
        <v>300</v>
      </c>
      <c r="K30" s="245">
        <v>188</v>
      </c>
      <c r="L30" s="226" t="s">
        <v>1350</v>
      </c>
      <c r="M30" s="249" t="s">
        <v>1425</v>
      </c>
      <c r="N30" s="227" t="s">
        <v>1352</v>
      </c>
      <c r="O30" s="234" t="s">
        <v>1398</v>
      </c>
      <c r="P30" s="228" t="s">
        <v>1352</v>
      </c>
    </row>
    <row r="31" spans="1:16" ht="96">
      <c r="A31" s="221">
        <v>26</v>
      </c>
      <c r="B31" s="247">
        <v>2080999</v>
      </c>
      <c r="C31" s="247">
        <v>30399</v>
      </c>
      <c r="D31" s="247">
        <v>50999</v>
      </c>
      <c r="E31" s="248" t="s">
        <v>1426</v>
      </c>
      <c r="F31" s="248" t="s">
        <v>1427</v>
      </c>
      <c r="G31" s="224" t="s">
        <v>1418</v>
      </c>
      <c r="H31" s="224" t="s">
        <v>1418</v>
      </c>
      <c r="I31" s="225">
        <f t="shared" si="0"/>
        <v>30</v>
      </c>
      <c r="J31" s="250">
        <v>30</v>
      </c>
      <c r="K31" s="245">
        <v>0</v>
      </c>
      <c r="L31" s="226" t="s">
        <v>1350</v>
      </c>
      <c r="M31" s="251" t="s">
        <v>1428</v>
      </c>
      <c r="N31" s="227" t="s">
        <v>1352</v>
      </c>
      <c r="O31" s="234" t="s">
        <v>1398</v>
      </c>
      <c r="P31" s="228" t="s">
        <v>1352</v>
      </c>
    </row>
    <row r="32" spans="1:16" ht="84">
      <c r="A32" s="221">
        <v>27</v>
      </c>
      <c r="B32" s="247">
        <v>2080999</v>
      </c>
      <c r="C32" s="247">
        <v>30305</v>
      </c>
      <c r="D32" s="247">
        <v>50901</v>
      </c>
      <c r="E32" s="248" t="s">
        <v>1429</v>
      </c>
      <c r="F32" s="248" t="s">
        <v>1427</v>
      </c>
      <c r="G32" s="224" t="s">
        <v>1418</v>
      </c>
      <c r="H32" s="224" t="s">
        <v>1418</v>
      </c>
      <c r="I32" s="225">
        <f t="shared" si="0"/>
        <v>30</v>
      </c>
      <c r="J32" s="250">
        <v>30</v>
      </c>
      <c r="K32" s="245">
        <v>0</v>
      </c>
      <c r="L32" s="226" t="s">
        <v>1350</v>
      </c>
      <c r="M32" s="251" t="s">
        <v>1430</v>
      </c>
      <c r="N32" s="227" t="s">
        <v>1352</v>
      </c>
      <c r="O32" s="234" t="s">
        <v>1398</v>
      </c>
      <c r="P32" s="228" t="s">
        <v>1352</v>
      </c>
    </row>
    <row r="33" spans="1:16" ht="120">
      <c r="A33" s="221">
        <v>28</v>
      </c>
      <c r="B33" s="244">
        <v>2101299</v>
      </c>
      <c r="C33" s="244">
        <v>30307</v>
      </c>
      <c r="D33" s="244">
        <v>50901</v>
      </c>
      <c r="E33" s="244" t="s">
        <v>1431</v>
      </c>
      <c r="F33" s="223" t="s">
        <v>1432</v>
      </c>
      <c r="G33" s="224" t="s">
        <v>1433</v>
      </c>
      <c r="H33" s="224" t="s">
        <v>1433</v>
      </c>
      <c r="I33" s="225">
        <f t="shared" si="0"/>
        <v>52220</v>
      </c>
      <c r="J33" s="226">
        <v>4177.6000000000004</v>
      </c>
      <c r="K33" s="226">
        <v>48042.400000000001</v>
      </c>
      <c r="L33" s="226" t="s">
        <v>1350</v>
      </c>
      <c r="M33" s="223" t="s">
        <v>1434</v>
      </c>
      <c r="N33" s="227" t="s">
        <v>1352</v>
      </c>
      <c r="O33" s="234" t="s">
        <v>1398</v>
      </c>
      <c r="P33" s="228" t="s">
        <v>1352</v>
      </c>
    </row>
    <row r="34" spans="1:16" ht="72">
      <c r="A34" s="221">
        <v>29</v>
      </c>
      <c r="B34" s="252">
        <v>2100408</v>
      </c>
      <c r="C34" s="252">
        <v>302</v>
      </c>
      <c r="D34" s="252">
        <v>502</v>
      </c>
      <c r="E34" s="252" t="s">
        <v>1435</v>
      </c>
      <c r="F34" s="252" t="s">
        <v>1436</v>
      </c>
      <c r="G34" s="236" t="s">
        <v>1437</v>
      </c>
      <c r="H34" s="236" t="s">
        <v>1438</v>
      </c>
      <c r="I34" s="225">
        <f t="shared" si="0"/>
        <v>7385.4</v>
      </c>
      <c r="J34" s="246">
        <v>738.54</v>
      </c>
      <c r="K34" s="246">
        <v>6646.86</v>
      </c>
      <c r="L34" s="226" t="s">
        <v>1350</v>
      </c>
      <c r="M34" s="244" t="s">
        <v>1439</v>
      </c>
      <c r="N34" s="227" t="s">
        <v>1352</v>
      </c>
      <c r="O34" s="234" t="s">
        <v>1398</v>
      </c>
      <c r="P34" s="228" t="s">
        <v>1352</v>
      </c>
    </row>
    <row r="35" spans="1:16" ht="72">
      <c r="A35" s="221">
        <v>30</v>
      </c>
      <c r="B35" s="252">
        <v>2100717</v>
      </c>
      <c r="C35" s="252">
        <v>303</v>
      </c>
      <c r="D35" s="252">
        <v>509</v>
      </c>
      <c r="E35" s="252" t="s">
        <v>1440</v>
      </c>
      <c r="F35" s="252" t="s">
        <v>1441</v>
      </c>
      <c r="G35" s="236" t="s">
        <v>1437</v>
      </c>
      <c r="H35" s="236" t="s">
        <v>1437</v>
      </c>
      <c r="I35" s="225">
        <f t="shared" si="0"/>
        <v>3202.89</v>
      </c>
      <c r="J35" s="245">
        <v>702.89</v>
      </c>
      <c r="K35" s="245">
        <v>2500</v>
      </c>
      <c r="L35" s="226" t="s">
        <v>1350</v>
      </c>
      <c r="M35" s="252" t="s">
        <v>1442</v>
      </c>
      <c r="N35" s="227" t="s">
        <v>1352</v>
      </c>
      <c r="O35" s="234" t="s">
        <v>1398</v>
      </c>
      <c r="P35" s="228" t="s">
        <v>1352</v>
      </c>
    </row>
    <row r="36" spans="1:16" ht="180">
      <c r="A36" s="221">
        <v>31</v>
      </c>
      <c r="B36" s="243">
        <v>2089999</v>
      </c>
      <c r="C36" s="243">
        <v>30399</v>
      </c>
      <c r="D36" s="243">
        <v>50999</v>
      </c>
      <c r="E36" s="235" t="s">
        <v>1443</v>
      </c>
      <c r="F36" s="235" t="s">
        <v>1444</v>
      </c>
      <c r="G36" s="236" t="s">
        <v>1401</v>
      </c>
      <c r="H36" s="236" t="s">
        <v>1402</v>
      </c>
      <c r="I36" s="225">
        <f t="shared" si="0"/>
        <v>1057</v>
      </c>
      <c r="J36" s="238">
        <v>757</v>
      </c>
      <c r="K36" s="238">
        <v>300</v>
      </c>
      <c r="L36" s="226" t="s">
        <v>1350</v>
      </c>
      <c r="M36" s="235" t="s">
        <v>1445</v>
      </c>
      <c r="N36" s="227" t="s">
        <v>1352</v>
      </c>
      <c r="O36" s="234" t="s">
        <v>1398</v>
      </c>
      <c r="P36" s="228" t="s">
        <v>1352</v>
      </c>
    </row>
    <row r="37" spans="1:16" ht="24">
      <c r="A37" s="221">
        <v>32</v>
      </c>
      <c r="B37" s="244">
        <v>2101399</v>
      </c>
      <c r="C37" s="244">
        <v>303</v>
      </c>
      <c r="D37" s="244">
        <v>50901</v>
      </c>
      <c r="E37" s="244" t="s">
        <v>1446</v>
      </c>
      <c r="F37" s="244" t="s">
        <v>1447</v>
      </c>
      <c r="G37" s="224" t="s">
        <v>1433</v>
      </c>
      <c r="H37" s="224" t="s">
        <v>1433</v>
      </c>
      <c r="I37" s="225">
        <f t="shared" si="0"/>
        <v>2700</v>
      </c>
      <c r="J37" s="226">
        <v>100</v>
      </c>
      <c r="K37" s="226">
        <v>2600</v>
      </c>
      <c r="L37" s="226" t="s">
        <v>1350</v>
      </c>
      <c r="M37" s="223" t="s">
        <v>1448</v>
      </c>
      <c r="N37" s="227" t="s">
        <v>1352</v>
      </c>
      <c r="O37" s="234" t="s">
        <v>1398</v>
      </c>
      <c r="P37" s="228" t="s">
        <v>1352</v>
      </c>
    </row>
    <row r="38" spans="1:16" ht="120">
      <c r="A38" s="221">
        <v>33</v>
      </c>
      <c r="B38" s="222">
        <v>2130705</v>
      </c>
      <c r="C38" s="221">
        <v>30305</v>
      </c>
      <c r="D38" s="221">
        <v>50901</v>
      </c>
      <c r="E38" s="223" t="s">
        <v>1449</v>
      </c>
      <c r="F38" s="223" t="s">
        <v>1450</v>
      </c>
      <c r="G38" s="224" t="s">
        <v>1451</v>
      </c>
      <c r="H38" s="224" t="s">
        <v>1451</v>
      </c>
      <c r="I38" s="225">
        <f t="shared" si="0"/>
        <v>11413</v>
      </c>
      <c r="J38" s="228">
        <v>11413</v>
      </c>
      <c r="K38" s="253">
        <v>0</v>
      </c>
      <c r="L38" s="226" t="s">
        <v>1350</v>
      </c>
      <c r="M38" s="227" t="s">
        <v>1452</v>
      </c>
      <c r="N38" s="227" t="s">
        <v>1352</v>
      </c>
      <c r="O38" s="227" t="s">
        <v>1453</v>
      </c>
      <c r="P38" s="228" t="s">
        <v>1352</v>
      </c>
    </row>
    <row r="39" spans="1:16" ht="36">
      <c r="A39" s="221">
        <v>34</v>
      </c>
      <c r="B39" s="222">
        <v>2050299</v>
      </c>
      <c r="C39" s="221">
        <v>31099</v>
      </c>
      <c r="D39" s="221">
        <v>50601</v>
      </c>
      <c r="E39" s="223" t="s">
        <v>1454</v>
      </c>
      <c r="F39" s="229" t="s">
        <v>1361</v>
      </c>
      <c r="G39" s="224" t="s">
        <v>1349</v>
      </c>
      <c r="H39" s="224" t="s">
        <v>1349</v>
      </c>
      <c r="I39" s="225">
        <f t="shared" si="0"/>
        <v>3225.75</v>
      </c>
      <c r="J39" s="225">
        <v>258.06</v>
      </c>
      <c r="K39" s="225">
        <v>2967.69</v>
      </c>
      <c r="L39" s="226" t="s">
        <v>1350</v>
      </c>
      <c r="M39" s="227" t="s">
        <v>1455</v>
      </c>
      <c r="N39" s="227" t="s">
        <v>1352</v>
      </c>
      <c r="O39" s="227" t="s">
        <v>1353</v>
      </c>
      <c r="P39" s="228" t="s">
        <v>1352</v>
      </c>
    </row>
    <row r="40" spans="1:16" ht="24">
      <c r="A40" s="221">
        <v>35</v>
      </c>
      <c r="B40" s="222">
        <v>2050204</v>
      </c>
      <c r="C40" s="221">
        <v>302</v>
      </c>
      <c r="D40" s="221">
        <v>50502</v>
      </c>
      <c r="E40" s="223" t="s">
        <v>1456</v>
      </c>
      <c r="F40" s="223" t="s">
        <v>1457</v>
      </c>
      <c r="G40" s="224" t="s">
        <v>1349</v>
      </c>
      <c r="H40" s="224" t="s">
        <v>1349</v>
      </c>
      <c r="I40" s="225">
        <f t="shared" si="0"/>
        <v>1200</v>
      </c>
      <c r="J40" s="225">
        <v>240</v>
      </c>
      <c r="K40" s="225">
        <v>960</v>
      </c>
      <c r="L40" s="226" t="s">
        <v>1350</v>
      </c>
      <c r="M40" s="227" t="s">
        <v>1458</v>
      </c>
      <c r="N40" s="227" t="s">
        <v>1352</v>
      </c>
      <c r="O40" s="227" t="s">
        <v>1353</v>
      </c>
      <c r="P40" s="228" t="s">
        <v>1352</v>
      </c>
    </row>
    <row r="41" spans="1:16" ht="24">
      <c r="A41" s="221">
        <v>36</v>
      </c>
      <c r="B41" s="222">
        <v>2050299</v>
      </c>
      <c r="C41" s="221">
        <v>310</v>
      </c>
      <c r="D41" s="221">
        <v>50601</v>
      </c>
      <c r="E41" s="223" t="s">
        <v>1459</v>
      </c>
      <c r="F41" s="223" t="s">
        <v>1460</v>
      </c>
      <c r="G41" s="224" t="s">
        <v>1349</v>
      </c>
      <c r="H41" s="224" t="s">
        <v>1371</v>
      </c>
      <c r="I41" s="225">
        <f t="shared" si="0"/>
        <v>75</v>
      </c>
      <c r="J41" s="227">
        <v>75</v>
      </c>
      <c r="K41" s="225">
        <v>0</v>
      </c>
      <c r="L41" s="226" t="s">
        <v>1350</v>
      </c>
      <c r="M41" s="227" t="s">
        <v>1461</v>
      </c>
      <c r="N41" s="227" t="s">
        <v>1352</v>
      </c>
      <c r="O41" s="227" t="s">
        <v>1353</v>
      </c>
      <c r="P41" s="228" t="s">
        <v>1352</v>
      </c>
    </row>
    <row r="42" spans="1:16" ht="24">
      <c r="A42" s="221">
        <v>37</v>
      </c>
      <c r="B42" s="222">
        <v>2050302</v>
      </c>
      <c r="C42" s="221">
        <v>31099</v>
      </c>
      <c r="D42" s="221">
        <v>50601</v>
      </c>
      <c r="E42" s="223" t="s">
        <v>1462</v>
      </c>
      <c r="F42" s="223" t="s">
        <v>1463</v>
      </c>
      <c r="G42" s="224" t="s">
        <v>1349</v>
      </c>
      <c r="H42" s="224" t="s">
        <v>1371</v>
      </c>
      <c r="I42" s="225">
        <f t="shared" si="0"/>
        <v>2700</v>
      </c>
      <c r="J42" s="226">
        <v>0</v>
      </c>
      <c r="K42" s="225">
        <v>2700</v>
      </c>
      <c r="L42" s="226" t="s">
        <v>1350</v>
      </c>
      <c r="M42" s="227" t="s">
        <v>1376</v>
      </c>
      <c r="N42" s="227" t="s">
        <v>1352</v>
      </c>
      <c r="O42" s="227" t="s">
        <v>1353</v>
      </c>
      <c r="P42" s="228" t="s">
        <v>1352</v>
      </c>
    </row>
    <row r="43" spans="1:16" ht="36">
      <c r="A43" s="221">
        <v>38</v>
      </c>
      <c r="B43" s="222">
        <v>2050101</v>
      </c>
      <c r="C43" s="221">
        <v>30102</v>
      </c>
      <c r="D43" s="221">
        <v>50501</v>
      </c>
      <c r="E43" s="223" t="s">
        <v>1464</v>
      </c>
      <c r="F43" s="223" t="s">
        <v>1465</v>
      </c>
      <c r="G43" s="224" t="s">
        <v>1349</v>
      </c>
      <c r="H43" s="224" t="s">
        <v>1349</v>
      </c>
      <c r="I43" s="225">
        <f t="shared" si="0"/>
        <v>2581.1999999999998</v>
      </c>
      <c r="J43" s="225">
        <v>516.24</v>
      </c>
      <c r="K43" s="225">
        <v>2064.96</v>
      </c>
      <c r="L43" s="226" t="s">
        <v>1350</v>
      </c>
      <c r="M43" s="227" t="s">
        <v>1466</v>
      </c>
      <c r="N43" s="227" t="s">
        <v>1352</v>
      </c>
      <c r="O43" s="227" t="s">
        <v>1353</v>
      </c>
      <c r="P43" s="228" t="s">
        <v>1352</v>
      </c>
    </row>
    <row r="44" spans="1:16" ht="24">
      <c r="A44" s="221">
        <v>39</v>
      </c>
      <c r="B44" s="254">
        <v>2081199</v>
      </c>
      <c r="C44" s="244">
        <v>30299</v>
      </c>
      <c r="D44" s="244">
        <v>50299</v>
      </c>
      <c r="E44" s="244" t="s">
        <v>1467</v>
      </c>
      <c r="F44" s="244"/>
      <c r="G44" s="244" t="s">
        <v>1468</v>
      </c>
      <c r="H44" s="244" t="s">
        <v>1468</v>
      </c>
      <c r="I44" s="225">
        <f t="shared" si="0"/>
        <v>180</v>
      </c>
      <c r="J44" s="226">
        <v>0</v>
      </c>
      <c r="K44" s="244">
        <v>180</v>
      </c>
      <c r="L44" s="244" t="s">
        <v>1350</v>
      </c>
      <c r="M44" s="244" t="s">
        <v>1469</v>
      </c>
      <c r="N44" s="227" t="s">
        <v>1352</v>
      </c>
      <c r="O44" s="234" t="s">
        <v>1398</v>
      </c>
      <c r="P44" s="228" t="s">
        <v>1352</v>
      </c>
    </row>
    <row r="45" spans="1:16" ht="36">
      <c r="A45" s="221">
        <v>40</v>
      </c>
      <c r="B45" s="222">
        <v>2130705</v>
      </c>
      <c r="C45" s="221">
        <v>30399</v>
      </c>
      <c r="D45" s="221">
        <v>50999</v>
      </c>
      <c r="E45" s="229" t="s">
        <v>1470</v>
      </c>
      <c r="F45" s="223" t="s">
        <v>1471</v>
      </c>
      <c r="G45" s="224" t="s">
        <v>1451</v>
      </c>
      <c r="H45" s="224" t="s">
        <v>1451</v>
      </c>
      <c r="I45" s="225">
        <f t="shared" si="0"/>
        <v>74.400000000000006</v>
      </c>
      <c r="J45" s="226">
        <v>74.400000000000006</v>
      </c>
      <c r="K45" s="226">
        <v>0</v>
      </c>
      <c r="L45" s="226" t="s">
        <v>1350</v>
      </c>
      <c r="M45" s="227" t="s">
        <v>1472</v>
      </c>
      <c r="N45" s="227" t="s">
        <v>1352</v>
      </c>
      <c r="O45" s="227" t="s">
        <v>1453</v>
      </c>
      <c r="P45" s="228" t="s">
        <v>1352</v>
      </c>
    </row>
    <row r="46" spans="1:16" ht="36">
      <c r="A46" s="221">
        <v>41</v>
      </c>
      <c r="B46" s="222">
        <v>2050202</v>
      </c>
      <c r="C46" s="221">
        <v>30305</v>
      </c>
      <c r="D46" s="221">
        <v>50905</v>
      </c>
      <c r="E46" s="223" t="s">
        <v>1473</v>
      </c>
      <c r="F46" s="223" t="s">
        <v>1474</v>
      </c>
      <c r="G46" s="224" t="s">
        <v>1349</v>
      </c>
      <c r="H46" s="224" t="s">
        <v>1349</v>
      </c>
      <c r="I46" s="225">
        <f t="shared" si="0"/>
        <v>652</v>
      </c>
      <c r="J46" s="225">
        <v>652</v>
      </c>
      <c r="K46" s="225">
        <v>0</v>
      </c>
      <c r="L46" s="226" t="s">
        <v>1350</v>
      </c>
      <c r="M46" s="227" t="s">
        <v>1475</v>
      </c>
      <c r="N46" s="227" t="s">
        <v>1352</v>
      </c>
      <c r="O46" s="227" t="s">
        <v>1353</v>
      </c>
      <c r="P46" s="228" t="s">
        <v>1352</v>
      </c>
    </row>
    <row r="47" spans="1:16" ht="144">
      <c r="A47" s="221">
        <v>42</v>
      </c>
      <c r="B47" s="235">
        <v>2100102</v>
      </c>
      <c r="C47" s="235">
        <v>30305</v>
      </c>
      <c r="D47" s="235">
        <v>50901</v>
      </c>
      <c r="E47" s="235" t="s">
        <v>1476</v>
      </c>
      <c r="F47" s="235" t="s">
        <v>1477</v>
      </c>
      <c r="G47" s="236" t="s">
        <v>1401</v>
      </c>
      <c r="H47" s="236" t="s">
        <v>1402</v>
      </c>
      <c r="I47" s="225">
        <f t="shared" si="0"/>
        <v>380</v>
      </c>
      <c r="J47" s="238">
        <v>380</v>
      </c>
      <c r="K47" s="238">
        <v>0</v>
      </c>
      <c r="L47" s="226" t="s">
        <v>1350</v>
      </c>
      <c r="M47" s="235" t="s">
        <v>1478</v>
      </c>
      <c r="N47" s="227" t="s">
        <v>1352</v>
      </c>
      <c r="O47" s="234" t="s">
        <v>1398</v>
      </c>
      <c r="P47" s="228" t="s">
        <v>1352</v>
      </c>
    </row>
    <row r="48" spans="1:16" ht="48">
      <c r="A48" s="221">
        <v>43</v>
      </c>
      <c r="B48" s="255">
        <v>2013399</v>
      </c>
      <c r="C48" s="255">
        <v>30399</v>
      </c>
      <c r="D48" s="255">
        <v>50999</v>
      </c>
      <c r="E48" s="256" t="s">
        <v>1479</v>
      </c>
      <c r="F48" s="256" t="s">
        <v>1480</v>
      </c>
      <c r="G48" s="257" t="s">
        <v>1481</v>
      </c>
      <c r="H48" s="257" t="s">
        <v>1481</v>
      </c>
      <c r="I48" s="225">
        <f t="shared" si="0"/>
        <v>27.22</v>
      </c>
      <c r="J48" s="258">
        <v>27.22</v>
      </c>
      <c r="K48" s="259">
        <v>0</v>
      </c>
      <c r="L48" s="226" t="s">
        <v>1350</v>
      </c>
      <c r="M48" s="256" t="s">
        <v>1482</v>
      </c>
      <c r="N48" s="227" t="s">
        <v>1352</v>
      </c>
      <c r="O48" s="227" t="s">
        <v>1353</v>
      </c>
      <c r="P48" s="228" t="s">
        <v>1352</v>
      </c>
    </row>
    <row r="49" spans="1:16" ht="96">
      <c r="A49" s="221">
        <v>44</v>
      </c>
      <c r="B49" s="252">
        <v>2100499</v>
      </c>
      <c r="C49" s="252">
        <v>302</v>
      </c>
      <c r="D49" s="252">
        <v>502</v>
      </c>
      <c r="E49" s="252" t="s">
        <v>1483</v>
      </c>
      <c r="F49" s="252" t="s">
        <v>1484</v>
      </c>
      <c r="G49" s="236" t="s">
        <v>1437</v>
      </c>
      <c r="H49" s="236" t="s">
        <v>1438</v>
      </c>
      <c r="I49" s="225">
        <f t="shared" si="0"/>
        <v>277.56</v>
      </c>
      <c r="J49" s="246">
        <v>83.26</v>
      </c>
      <c r="K49" s="246">
        <v>194.3</v>
      </c>
      <c r="L49" s="226" t="s">
        <v>1350</v>
      </c>
      <c r="M49" s="244" t="s">
        <v>1485</v>
      </c>
      <c r="N49" s="227" t="s">
        <v>1352</v>
      </c>
      <c r="O49" s="234" t="s">
        <v>1398</v>
      </c>
      <c r="P49" s="228" t="s">
        <v>1352</v>
      </c>
    </row>
    <row r="50" spans="1:16" ht="72">
      <c r="A50" s="221">
        <v>45</v>
      </c>
      <c r="B50" s="252">
        <v>2100499</v>
      </c>
      <c r="C50" s="252">
        <v>30399</v>
      </c>
      <c r="D50" s="252">
        <v>50999</v>
      </c>
      <c r="E50" s="252" t="s">
        <v>1486</v>
      </c>
      <c r="F50" s="252" t="s">
        <v>1487</v>
      </c>
      <c r="G50" s="260" t="s">
        <v>1437</v>
      </c>
      <c r="H50" s="260" t="s">
        <v>1488</v>
      </c>
      <c r="I50" s="225">
        <f t="shared" si="0"/>
        <v>57</v>
      </c>
      <c r="J50" s="226">
        <v>24</v>
      </c>
      <c r="K50" s="226">
        <v>33</v>
      </c>
      <c r="L50" s="226" t="s">
        <v>1350</v>
      </c>
      <c r="M50" s="252" t="s">
        <v>1489</v>
      </c>
      <c r="N50" s="227" t="s">
        <v>1352</v>
      </c>
      <c r="O50" s="234" t="s">
        <v>1398</v>
      </c>
      <c r="P50" s="228" t="s">
        <v>1352</v>
      </c>
    </row>
    <row r="51" spans="1:16" ht="72">
      <c r="A51" s="221">
        <v>46</v>
      </c>
      <c r="B51" s="252">
        <v>2100499</v>
      </c>
      <c r="C51" s="252">
        <v>30399</v>
      </c>
      <c r="D51" s="252">
        <v>50999</v>
      </c>
      <c r="E51" s="252" t="s">
        <v>1490</v>
      </c>
      <c r="F51" s="252" t="s">
        <v>1491</v>
      </c>
      <c r="G51" s="260" t="s">
        <v>1437</v>
      </c>
      <c r="H51" s="260" t="s">
        <v>1488</v>
      </c>
      <c r="I51" s="225">
        <f t="shared" si="0"/>
        <v>105.5</v>
      </c>
      <c r="J51" s="246">
        <v>22</v>
      </c>
      <c r="K51" s="246">
        <v>83.5</v>
      </c>
      <c r="L51" s="226" t="s">
        <v>1350</v>
      </c>
      <c r="M51" s="261" t="s">
        <v>1492</v>
      </c>
      <c r="N51" s="227" t="s">
        <v>1352</v>
      </c>
      <c r="O51" s="234" t="s">
        <v>1398</v>
      </c>
      <c r="P51" s="228" t="s">
        <v>1352</v>
      </c>
    </row>
    <row r="52" spans="1:16" ht="72">
      <c r="A52" s="221">
        <v>47</v>
      </c>
      <c r="B52" s="252">
        <v>2100499</v>
      </c>
      <c r="C52" s="252">
        <v>30299</v>
      </c>
      <c r="D52" s="252">
        <v>50502</v>
      </c>
      <c r="E52" s="252" t="s">
        <v>1493</v>
      </c>
      <c r="F52" s="252" t="s">
        <v>1494</v>
      </c>
      <c r="G52" s="260" t="s">
        <v>1437</v>
      </c>
      <c r="H52" s="260" t="s">
        <v>1488</v>
      </c>
      <c r="I52" s="225">
        <f t="shared" si="0"/>
        <v>146.30000000000001</v>
      </c>
      <c r="J52" s="245">
        <v>84</v>
      </c>
      <c r="K52" s="245">
        <v>62.3</v>
      </c>
      <c r="L52" s="226" t="s">
        <v>1350</v>
      </c>
      <c r="M52" s="252" t="s">
        <v>1495</v>
      </c>
      <c r="N52" s="227" t="s">
        <v>1352</v>
      </c>
      <c r="O52" s="234" t="s">
        <v>1398</v>
      </c>
      <c r="P52" s="228" t="s">
        <v>1352</v>
      </c>
    </row>
    <row r="53" spans="1:16" ht="24">
      <c r="A53" s="221">
        <v>48</v>
      </c>
      <c r="B53" s="262" t="s">
        <v>1496</v>
      </c>
      <c r="C53" s="263">
        <v>30299</v>
      </c>
      <c r="D53" s="263">
        <v>50299</v>
      </c>
      <c r="E53" s="223" t="s">
        <v>1497</v>
      </c>
      <c r="F53" s="223" t="s">
        <v>1498</v>
      </c>
      <c r="G53" s="264" t="s">
        <v>420</v>
      </c>
      <c r="H53" s="264" t="s">
        <v>420</v>
      </c>
      <c r="I53" s="225">
        <f t="shared" si="0"/>
        <v>1594</v>
      </c>
      <c r="J53" s="225">
        <v>0</v>
      </c>
      <c r="K53" s="223">
        <v>1594</v>
      </c>
      <c r="L53" s="226" t="s">
        <v>1350</v>
      </c>
      <c r="M53" s="223" t="s">
        <v>1499</v>
      </c>
      <c r="N53" s="227" t="s">
        <v>1352</v>
      </c>
      <c r="O53" s="265" t="s">
        <v>1500</v>
      </c>
      <c r="P53" s="228" t="s">
        <v>1352</v>
      </c>
    </row>
    <row r="54" spans="1:16" ht="24">
      <c r="A54" s="221">
        <v>49</v>
      </c>
      <c r="B54" s="266">
        <v>2110401</v>
      </c>
      <c r="C54" s="263">
        <v>30299</v>
      </c>
      <c r="D54" s="263">
        <v>50299</v>
      </c>
      <c r="E54" s="229" t="s">
        <v>1501</v>
      </c>
      <c r="F54" s="229" t="s">
        <v>1502</v>
      </c>
      <c r="G54" s="264" t="s">
        <v>420</v>
      </c>
      <c r="H54" s="264" t="s">
        <v>420</v>
      </c>
      <c r="I54" s="225">
        <f t="shared" si="0"/>
        <v>885</v>
      </c>
      <c r="J54" s="225">
        <v>0</v>
      </c>
      <c r="K54" s="267">
        <v>885</v>
      </c>
      <c r="L54" s="226" t="s">
        <v>1350</v>
      </c>
      <c r="M54" s="229"/>
      <c r="N54" s="227" t="s">
        <v>1352</v>
      </c>
      <c r="O54" s="265" t="s">
        <v>1500</v>
      </c>
      <c r="P54" s="228" t="s">
        <v>1352</v>
      </c>
    </row>
    <row r="55" spans="1:16" ht="48">
      <c r="A55" s="221">
        <v>50</v>
      </c>
      <c r="B55" s="265">
        <v>2130122</v>
      </c>
      <c r="C55" s="265">
        <v>30399</v>
      </c>
      <c r="D55" s="265">
        <v>50999</v>
      </c>
      <c r="E55" s="265" t="s">
        <v>1503</v>
      </c>
      <c r="F55" s="265" t="s">
        <v>1504</v>
      </c>
      <c r="G55" s="268" t="s">
        <v>1505</v>
      </c>
      <c r="H55" s="268" t="s">
        <v>1505</v>
      </c>
      <c r="I55" s="225">
        <f t="shared" si="0"/>
        <v>6949</v>
      </c>
      <c r="J55" s="253">
        <v>0</v>
      </c>
      <c r="K55" s="253">
        <v>6949</v>
      </c>
      <c r="L55" s="226" t="s">
        <v>1350</v>
      </c>
      <c r="M55" s="265" t="s">
        <v>1506</v>
      </c>
      <c r="N55" s="227" t="s">
        <v>1352</v>
      </c>
      <c r="O55" s="265" t="s">
        <v>1507</v>
      </c>
      <c r="P55" s="228" t="s">
        <v>1352</v>
      </c>
    </row>
    <row r="56" spans="1:16" ht="48">
      <c r="A56" s="221">
        <v>51</v>
      </c>
      <c r="B56" s="269" t="s">
        <v>1508</v>
      </c>
      <c r="C56" s="227" t="s">
        <v>1509</v>
      </c>
      <c r="D56" s="227" t="s">
        <v>1510</v>
      </c>
      <c r="E56" s="270" t="s">
        <v>1511</v>
      </c>
      <c r="F56" s="271" t="s">
        <v>1512</v>
      </c>
      <c r="G56" s="224" t="s">
        <v>1505</v>
      </c>
      <c r="H56" s="224" t="s">
        <v>1513</v>
      </c>
      <c r="I56" s="225">
        <f t="shared" si="0"/>
        <v>1268.8</v>
      </c>
      <c r="J56" s="226">
        <v>0</v>
      </c>
      <c r="K56" s="226">
        <v>1268.8</v>
      </c>
      <c r="L56" s="226" t="s">
        <v>1350</v>
      </c>
      <c r="M56" s="223"/>
      <c r="N56" s="227" t="s">
        <v>1352</v>
      </c>
      <c r="O56" s="265" t="s">
        <v>1507</v>
      </c>
      <c r="P56" s="228" t="s">
        <v>1352</v>
      </c>
    </row>
    <row r="57" spans="1:16" ht="72">
      <c r="A57" s="221">
        <v>52</v>
      </c>
      <c r="B57" s="265">
        <v>2130999</v>
      </c>
      <c r="C57" s="265">
        <v>30310</v>
      </c>
      <c r="D57" s="265">
        <v>50903</v>
      </c>
      <c r="E57" s="265" t="s">
        <v>1514</v>
      </c>
      <c r="F57" s="265" t="s">
        <v>1515</v>
      </c>
      <c r="G57" s="268" t="s">
        <v>1505</v>
      </c>
      <c r="H57" s="268" t="s">
        <v>1505</v>
      </c>
      <c r="I57" s="225">
        <f t="shared" si="0"/>
        <v>1436.11</v>
      </c>
      <c r="J57" s="253">
        <v>0</v>
      </c>
      <c r="K57" s="253">
        <v>1436.11</v>
      </c>
      <c r="L57" s="226" t="s">
        <v>1350</v>
      </c>
      <c r="M57" s="265" t="s">
        <v>1516</v>
      </c>
      <c r="N57" s="227" t="s">
        <v>1352</v>
      </c>
      <c r="O57" s="265" t="s">
        <v>1517</v>
      </c>
      <c r="P57" s="228" t="s">
        <v>1352</v>
      </c>
    </row>
    <row r="58" spans="1:16" ht="36">
      <c r="A58" s="221">
        <v>53</v>
      </c>
      <c r="B58" s="222">
        <v>2120303</v>
      </c>
      <c r="C58" s="222">
        <v>30206</v>
      </c>
      <c r="D58" s="222">
        <v>50201</v>
      </c>
      <c r="E58" s="223" t="s">
        <v>1518</v>
      </c>
      <c r="F58" s="254" t="s">
        <v>1519</v>
      </c>
      <c r="G58" s="224" t="s">
        <v>1520</v>
      </c>
      <c r="H58" s="224" t="s">
        <v>1520</v>
      </c>
      <c r="I58" s="225">
        <f t="shared" si="0"/>
        <v>350</v>
      </c>
      <c r="J58" s="227">
        <v>350</v>
      </c>
      <c r="K58" s="226">
        <v>0</v>
      </c>
      <c r="L58" s="226" t="s">
        <v>1350</v>
      </c>
      <c r="M58" s="265" t="s">
        <v>1521</v>
      </c>
      <c r="N58" s="227" t="s">
        <v>1352</v>
      </c>
      <c r="O58" s="227" t="s">
        <v>1517</v>
      </c>
      <c r="P58" s="227" t="s">
        <v>1352</v>
      </c>
    </row>
    <row r="59" spans="1:16" ht="36">
      <c r="A59" s="221">
        <v>54</v>
      </c>
      <c r="B59" s="266">
        <v>2110302</v>
      </c>
      <c r="C59" s="266">
        <v>30227</v>
      </c>
      <c r="D59" s="266">
        <v>50201</v>
      </c>
      <c r="E59" s="223" t="s">
        <v>1522</v>
      </c>
      <c r="F59" s="254" t="s">
        <v>1519</v>
      </c>
      <c r="G59" s="224" t="s">
        <v>1520</v>
      </c>
      <c r="H59" s="224" t="s">
        <v>1520</v>
      </c>
      <c r="I59" s="225">
        <f t="shared" si="0"/>
        <v>50</v>
      </c>
      <c r="J59" s="229">
        <v>50</v>
      </c>
      <c r="K59" s="272">
        <v>0</v>
      </c>
      <c r="L59" s="226" t="s">
        <v>1350</v>
      </c>
      <c r="M59" s="265"/>
      <c r="N59" s="227" t="s">
        <v>1352</v>
      </c>
      <c r="O59" s="227" t="s">
        <v>1517</v>
      </c>
      <c r="P59" s="227" t="s">
        <v>1352</v>
      </c>
    </row>
    <row r="60" spans="1:16" ht="36">
      <c r="A60" s="221">
        <v>55</v>
      </c>
      <c r="B60" s="222">
        <v>2140199</v>
      </c>
      <c r="C60" s="221">
        <v>31204</v>
      </c>
      <c r="D60" s="221">
        <v>50701</v>
      </c>
      <c r="E60" s="229" t="s">
        <v>1523</v>
      </c>
      <c r="F60" s="229" t="s">
        <v>1524</v>
      </c>
      <c r="G60" s="224" t="s">
        <v>1525</v>
      </c>
      <c r="H60" s="224" t="s">
        <v>1526</v>
      </c>
      <c r="I60" s="225">
        <f t="shared" si="0"/>
        <v>33</v>
      </c>
      <c r="J60" s="253">
        <v>33</v>
      </c>
      <c r="K60" s="253">
        <v>0</v>
      </c>
      <c r="L60" s="226" t="s">
        <v>1350</v>
      </c>
      <c r="M60" s="227"/>
      <c r="N60" s="227" t="s">
        <v>1352</v>
      </c>
      <c r="O60" s="227" t="s">
        <v>1517</v>
      </c>
      <c r="P60" s="227" t="s">
        <v>1352</v>
      </c>
    </row>
    <row r="61" spans="1:16" ht="48">
      <c r="A61" s="221">
        <v>56</v>
      </c>
      <c r="B61" s="222">
        <v>2050803</v>
      </c>
      <c r="C61" s="221">
        <v>30216</v>
      </c>
      <c r="D61" s="221">
        <v>50502</v>
      </c>
      <c r="E61" s="223" t="s">
        <v>1527</v>
      </c>
      <c r="F61" s="223" t="s">
        <v>1528</v>
      </c>
      <c r="G61" s="224" t="s">
        <v>1349</v>
      </c>
      <c r="H61" s="224" t="s">
        <v>1349</v>
      </c>
      <c r="I61" s="225">
        <f t="shared" si="0"/>
        <v>736</v>
      </c>
      <c r="J61" s="227">
        <v>736</v>
      </c>
      <c r="K61" s="225">
        <v>0</v>
      </c>
      <c r="L61" s="226" t="s">
        <v>1529</v>
      </c>
      <c r="M61" s="227" t="s">
        <v>1530</v>
      </c>
      <c r="N61" s="227" t="s">
        <v>1531</v>
      </c>
      <c r="O61" s="227" t="s">
        <v>1353</v>
      </c>
      <c r="P61" s="222" t="s">
        <v>1532</v>
      </c>
    </row>
    <row r="62" spans="1:16" ht="24">
      <c r="A62" s="221">
        <v>57</v>
      </c>
      <c r="B62" s="222">
        <v>2050899</v>
      </c>
      <c r="C62" s="221">
        <v>30216</v>
      </c>
      <c r="D62" s="221">
        <v>50502</v>
      </c>
      <c r="E62" s="223" t="s">
        <v>1533</v>
      </c>
      <c r="F62" s="223" t="s">
        <v>1534</v>
      </c>
      <c r="G62" s="224" t="s">
        <v>1349</v>
      </c>
      <c r="H62" s="224" t="s">
        <v>1349</v>
      </c>
      <c r="I62" s="225">
        <f t="shared" si="0"/>
        <v>240</v>
      </c>
      <c r="J62" s="227">
        <v>240</v>
      </c>
      <c r="K62" s="225">
        <v>0</v>
      </c>
      <c r="L62" s="226" t="s">
        <v>1529</v>
      </c>
      <c r="M62" s="227" t="s">
        <v>1535</v>
      </c>
      <c r="N62" s="227" t="s">
        <v>1531</v>
      </c>
      <c r="O62" s="227" t="s">
        <v>1353</v>
      </c>
      <c r="P62" s="222" t="s">
        <v>1532</v>
      </c>
    </row>
    <row r="63" spans="1:16" ht="24">
      <c r="A63" s="221">
        <v>58</v>
      </c>
      <c r="B63" s="222">
        <v>2050203</v>
      </c>
      <c r="C63" s="221">
        <v>30309</v>
      </c>
      <c r="D63" s="221">
        <v>50901</v>
      </c>
      <c r="E63" s="223" t="s">
        <v>1536</v>
      </c>
      <c r="F63" s="223" t="s">
        <v>1537</v>
      </c>
      <c r="G63" s="224" t="s">
        <v>1349</v>
      </c>
      <c r="H63" s="224" t="s">
        <v>1349</v>
      </c>
      <c r="I63" s="225">
        <f t="shared" si="0"/>
        <v>40</v>
      </c>
      <c r="J63" s="227">
        <v>40</v>
      </c>
      <c r="K63" s="225">
        <v>0</v>
      </c>
      <c r="L63" s="226" t="s">
        <v>1529</v>
      </c>
      <c r="M63" s="227" t="s">
        <v>1538</v>
      </c>
      <c r="N63" s="227" t="s">
        <v>1531</v>
      </c>
      <c r="O63" s="227" t="s">
        <v>1353</v>
      </c>
      <c r="P63" s="222" t="s">
        <v>1532</v>
      </c>
    </row>
    <row r="64" spans="1:16" ht="48">
      <c r="A64" s="221">
        <v>59</v>
      </c>
      <c r="B64" s="222">
        <v>2050202</v>
      </c>
      <c r="C64" s="221">
        <v>30199</v>
      </c>
      <c r="D64" s="221">
        <v>50999</v>
      </c>
      <c r="E64" s="223" t="s">
        <v>1539</v>
      </c>
      <c r="F64" s="223" t="s">
        <v>1378</v>
      </c>
      <c r="G64" s="224" t="s">
        <v>1349</v>
      </c>
      <c r="H64" s="224" t="s">
        <v>1349</v>
      </c>
      <c r="I64" s="225">
        <f t="shared" si="0"/>
        <v>1334.8</v>
      </c>
      <c r="J64" s="227">
        <v>1334.8</v>
      </c>
      <c r="K64" s="225">
        <v>0</v>
      </c>
      <c r="L64" s="226" t="s">
        <v>1540</v>
      </c>
      <c r="M64" s="227" t="s">
        <v>1541</v>
      </c>
      <c r="N64" s="227" t="s">
        <v>1531</v>
      </c>
      <c r="O64" s="227" t="s">
        <v>1353</v>
      </c>
      <c r="P64" s="254" t="s">
        <v>1542</v>
      </c>
    </row>
    <row r="65" spans="1:16" ht="36">
      <c r="A65" s="221">
        <v>60</v>
      </c>
      <c r="B65" s="222">
        <v>2050102</v>
      </c>
      <c r="C65" s="221">
        <v>301</v>
      </c>
      <c r="D65" s="221">
        <v>50501</v>
      </c>
      <c r="E65" s="223" t="s">
        <v>1543</v>
      </c>
      <c r="F65" s="223" t="s">
        <v>1544</v>
      </c>
      <c r="G65" s="224" t="s">
        <v>1349</v>
      </c>
      <c r="H65" s="224" t="s">
        <v>1349</v>
      </c>
      <c r="I65" s="225">
        <f t="shared" si="0"/>
        <v>1200</v>
      </c>
      <c r="J65" s="227">
        <v>1200</v>
      </c>
      <c r="K65" s="225">
        <v>0</v>
      </c>
      <c r="L65" s="226" t="s">
        <v>1540</v>
      </c>
      <c r="M65" s="227" t="s">
        <v>1545</v>
      </c>
      <c r="N65" s="227" t="s">
        <v>1531</v>
      </c>
      <c r="O65" s="227" t="s">
        <v>1353</v>
      </c>
      <c r="P65" s="254" t="s">
        <v>1542</v>
      </c>
    </row>
    <row r="66" spans="1:16" ht="24">
      <c r="A66" s="221">
        <v>61</v>
      </c>
      <c r="B66" s="222">
        <v>2050202</v>
      </c>
      <c r="C66" s="221">
        <v>30102</v>
      </c>
      <c r="D66" s="221">
        <v>50501</v>
      </c>
      <c r="E66" s="223" t="s">
        <v>1546</v>
      </c>
      <c r="F66" s="223" t="s">
        <v>1547</v>
      </c>
      <c r="G66" s="224" t="s">
        <v>1349</v>
      </c>
      <c r="H66" s="224" t="s">
        <v>1349</v>
      </c>
      <c r="I66" s="225">
        <f t="shared" si="0"/>
        <v>1346</v>
      </c>
      <c r="J66" s="227">
        <v>1346</v>
      </c>
      <c r="K66" s="225">
        <v>0</v>
      </c>
      <c r="L66" s="226" t="s">
        <v>1529</v>
      </c>
      <c r="M66" s="227" t="s">
        <v>1548</v>
      </c>
      <c r="N66" s="227" t="s">
        <v>1531</v>
      </c>
      <c r="O66" s="227" t="s">
        <v>1353</v>
      </c>
      <c r="P66" s="228" t="s">
        <v>1549</v>
      </c>
    </row>
    <row r="67" spans="1:16" ht="24">
      <c r="A67" s="221">
        <v>62</v>
      </c>
      <c r="B67" s="222">
        <v>2050202</v>
      </c>
      <c r="C67" s="221">
        <v>30305</v>
      </c>
      <c r="D67" s="221">
        <v>50905</v>
      </c>
      <c r="E67" s="223" t="s">
        <v>1550</v>
      </c>
      <c r="F67" s="223" t="s">
        <v>1551</v>
      </c>
      <c r="G67" s="224" t="s">
        <v>1349</v>
      </c>
      <c r="H67" s="224" t="s">
        <v>1349</v>
      </c>
      <c r="I67" s="225">
        <f t="shared" si="0"/>
        <v>500</v>
      </c>
      <c r="J67" s="227">
        <v>500</v>
      </c>
      <c r="K67" s="225">
        <v>0</v>
      </c>
      <c r="L67" s="226" t="s">
        <v>1529</v>
      </c>
      <c r="M67" s="227" t="s">
        <v>1552</v>
      </c>
      <c r="N67" s="227" t="s">
        <v>1531</v>
      </c>
      <c r="O67" s="227" t="s">
        <v>1353</v>
      </c>
      <c r="P67" s="228" t="s">
        <v>1549</v>
      </c>
    </row>
    <row r="68" spans="1:16" ht="24">
      <c r="A68" s="221">
        <v>63</v>
      </c>
      <c r="B68" s="222">
        <v>2050204</v>
      </c>
      <c r="C68" s="221">
        <v>30102</v>
      </c>
      <c r="D68" s="221">
        <v>50901</v>
      </c>
      <c r="E68" s="223" t="s">
        <v>1553</v>
      </c>
      <c r="F68" s="223" t="s">
        <v>1554</v>
      </c>
      <c r="G68" s="224" t="s">
        <v>1349</v>
      </c>
      <c r="H68" s="224" t="s">
        <v>1349</v>
      </c>
      <c r="I68" s="225">
        <f t="shared" si="0"/>
        <v>200</v>
      </c>
      <c r="J68" s="227">
        <v>200</v>
      </c>
      <c r="K68" s="225">
        <v>0</v>
      </c>
      <c r="L68" s="226" t="s">
        <v>1529</v>
      </c>
      <c r="M68" s="227" t="s">
        <v>1555</v>
      </c>
      <c r="N68" s="227" t="s">
        <v>1531</v>
      </c>
      <c r="O68" s="227" t="s">
        <v>1353</v>
      </c>
      <c r="P68" s="228" t="s">
        <v>1549</v>
      </c>
    </row>
    <row r="69" spans="1:16" ht="24">
      <c r="A69" s="221">
        <v>64</v>
      </c>
      <c r="B69" s="222">
        <v>2050201</v>
      </c>
      <c r="C69" s="221">
        <v>312</v>
      </c>
      <c r="D69" s="221">
        <v>50801</v>
      </c>
      <c r="E69" s="223" t="s">
        <v>1556</v>
      </c>
      <c r="F69" s="223" t="s">
        <v>1557</v>
      </c>
      <c r="G69" s="224" t="s">
        <v>1349</v>
      </c>
      <c r="H69" s="224" t="s">
        <v>1349</v>
      </c>
      <c r="I69" s="225">
        <f t="shared" si="0"/>
        <v>143</v>
      </c>
      <c r="J69" s="227">
        <v>32</v>
      </c>
      <c r="K69" s="225">
        <v>111</v>
      </c>
      <c r="L69" s="226" t="s">
        <v>1529</v>
      </c>
      <c r="M69" s="227" t="s">
        <v>1558</v>
      </c>
      <c r="N69" s="227" t="s">
        <v>1531</v>
      </c>
      <c r="O69" s="227" t="s">
        <v>1353</v>
      </c>
      <c r="P69" s="228" t="s">
        <v>1549</v>
      </c>
    </row>
    <row r="70" spans="1:16" ht="24">
      <c r="A70" s="221">
        <v>65</v>
      </c>
      <c r="B70" s="222">
        <v>2050203</v>
      </c>
      <c r="C70" s="221">
        <v>302</v>
      </c>
      <c r="D70" s="221">
        <v>50502</v>
      </c>
      <c r="E70" s="223" t="s">
        <v>1559</v>
      </c>
      <c r="F70" s="223" t="s">
        <v>1560</v>
      </c>
      <c r="G70" s="224" t="s">
        <v>1349</v>
      </c>
      <c r="H70" s="224" t="s">
        <v>1349</v>
      </c>
      <c r="I70" s="225">
        <f t="shared" ref="I70:I133" si="1">J70+K70</f>
        <v>300</v>
      </c>
      <c r="J70" s="227">
        <v>300</v>
      </c>
      <c r="K70" s="225">
        <v>0</v>
      </c>
      <c r="L70" s="226" t="s">
        <v>1529</v>
      </c>
      <c r="M70" s="227" t="s">
        <v>1555</v>
      </c>
      <c r="N70" s="227" t="s">
        <v>1561</v>
      </c>
      <c r="O70" s="227" t="s">
        <v>1353</v>
      </c>
      <c r="P70" s="228" t="s">
        <v>1562</v>
      </c>
    </row>
    <row r="71" spans="1:16" ht="24">
      <c r="A71" s="221">
        <v>66</v>
      </c>
      <c r="B71" s="222">
        <v>2050204</v>
      </c>
      <c r="C71" s="221">
        <v>302</v>
      </c>
      <c r="D71" s="221">
        <v>50502</v>
      </c>
      <c r="E71" s="223" t="s">
        <v>1563</v>
      </c>
      <c r="F71" s="223" t="s">
        <v>1564</v>
      </c>
      <c r="G71" s="224" t="s">
        <v>1349</v>
      </c>
      <c r="H71" s="224" t="s">
        <v>1349</v>
      </c>
      <c r="I71" s="225">
        <f t="shared" si="1"/>
        <v>116.8</v>
      </c>
      <c r="J71" s="227">
        <v>16</v>
      </c>
      <c r="K71" s="225">
        <v>100.8</v>
      </c>
      <c r="L71" s="226" t="s">
        <v>1529</v>
      </c>
      <c r="M71" s="227" t="s">
        <v>1565</v>
      </c>
      <c r="N71" s="227" t="s">
        <v>1561</v>
      </c>
      <c r="O71" s="227" t="s">
        <v>1353</v>
      </c>
      <c r="P71" s="228" t="s">
        <v>1562</v>
      </c>
    </row>
    <row r="72" spans="1:16" ht="48">
      <c r="A72" s="221">
        <v>67</v>
      </c>
      <c r="B72" s="222">
        <v>2050199</v>
      </c>
      <c r="C72" s="221">
        <v>302</v>
      </c>
      <c r="D72" s="221">
        <v>50502</v>
      </c>
      <c r="E72" s="223" t="s">
        <v>1566</v>
      </c>
      <c r="F72" s="223" t="s">
        <v>1567</v>
      </c>
      <c r="G72" s="224" t="s">
        <v>1349</v>
      </c>
      <c r="H72" s="224" t="s">
        <v>1349</v>
      </c>
      <c r="I72" s="225">
        <f t="shared" si="1"/>
        <v>290</v>
      </c>
      <c r="J72" s="227">
        <v>290</v>
      </c>
      <c r="K72" s="225">
        <v>0</v>
      </c>
      <c r="L72" s="226" t="s">
        <v>1529</v>
      </c>
      <c r="M72" s="227" t="s">
        <v>1555</v>
      </c>
      <c r="N72" s="227" t="s">
        <v>1561</v>
      </c>
      <c r="O72" s="227" t="s">
        <v>1353</v>
      </c>
      <c r="P72" s="228" t="s">
        <v>1562</v>
      </c>
    </row>
    <row r="73" spans="1:16" ht="24">
      <c r="A73" s="221">
        <v>68</v>
      </c>
      <c r="B73" s="222">
        <v>2050202</v>
      </c>
      <c r="C73" s="221">
        <v>30227</v>
      </c>
      <c r="D73" s="221">
        <v>50205</v>
      </c>
      <c r="E73" s="223" t="s">
        <v>1568</v>
      </c>
      <c r="F73" s="223" t="s">
        <v>1554</v>
      </c>
      <c r="G73" s="224" t="s">
        <v>1349</v>
      </c>
      <c r="H73" s="224" t="s">
        <v>1349</v>
      </c>
      <c r="I73" s="225">
        <f t="shared" si="1"/>
        <v>60</v>
      </c>
      <c r="J73" s="227">
        <v>60</v>
      </c>
      <c r="K73" s="225">
        <v>0</v>
      </c>
      <c r="L73" s="226" t="s">
        <v>1529</v>
      </c>
      <c r="M73" s="227" t="s">
        <v>1569</v>
      </c>
      <c r="N73" s="227" t="s">
        <v>1561</v>
      </c>
      <c r="O73" s="227" t="s">
        <v>1353</v>
      </c>
      <c r="P73" s="228" t="s">
        <v>1562</v>
      </c>
    </row>
    <row r="74" spans="1:16" ht="24">
      <c r="A74" s="221">
        <v>69</v>
      </c>
      <c r="B74" s="222">
        <v>2050199</v>
      </c>
      <c r="C74" s="221">
        <v>302</v>
      </c>
      <c r="D74" s="221">
        <v>50502</v>
      </c>
      <c r="E74" s="223" t="s">
        <v>1570</v>
      </c>
      <c r="F74" s="223" t="s">
        <v>1571</v>
      </c>
      <c r="G74" s="224" t="s">
        <v>1349</v>
      </c>
      <c r="H74" s="224" t="s">
        <v>1349</v>
      </c>
      <c r="I74" s="225">
        <f t="shared" si="1"/>
        <v>50</v>
      </c>
      <c r="J74" s="227">
        <v>50</v>
      </c>
      <c r="K74" s="225">
        <v>0</v>
      </c>
      <c r="L74" s="226" t="s">
        <v>1529</v>
      </c>
      <c r="M74" s="227" t="s">
        <v>1572</v>
      </c>
      <c r="N74" s="227" t="s">
        <v>1561</v>
      </c>
      <c r="O74" s="227" t="s">
        <v>1353</v>
      </c>
      <c r="P74" s="228" t="s">
        <v>1562</v>
      </c>
    </row>
    <row r="75" spans="1:16" ht="24">
      <c r="A75" s="221">
        <v>70</v>
      </c>
      <c r="B75" s="222">
        <v>2050199</v>
      </c>
      <c r="C75" s="221">
        <v>302</v>
      </c>
      <c r="D75" s="221">
        <v>50502</v>
      </c>
      <c r="E75" s="223" t="s">
        <v>1573</v>
      </c>
      <c r="F75" s="223" t="s">
        <v>1574</v>
      </c>
      <c r="G75" s="224" t="s">
        <v>1349</v>
      </c>
      <c r="H75" s="224" t="s">
        <v>1349</v>
      </c>
      <c r="I75" s="225">
        <f t="shared" si="1"/>
        <v>500</v>
      </c>
      <c r="J75" s="225">
        <v>500</v>
      </c>
      <c r="K75" s="225">
        <v>0</v>
      </c>
      <c r="L75" s="226" t="s">
        <v>1529</v>
      </c>
      <c r="M75" s="227"/>
      <c r="N75" s="227" t="s">
        <v>1561</v>
      </c>
      <c r="O75" s="227" t="s">
        <v>1353</v>
      </c>
      <c r="P75" s="228" t="s">
        <v>1562</v>
      </c>
    </row>
    <row r="76" spans="1:16" ht="24">
      <c r="A76" s="221">
        <v>71</v>
      </c>
      <c r="B76" s="222">
        <v>2050799</v>
      </c>
      <c r="C76" s="221">
        <v>302</v>
      </c>
      <c r="D76" s="221">
        <v>50502</v>
      </c>
      <c r="E76" s="223" t="s">
        <v>1575</v>
      </c>
      <c r="F76" s="223" t="s">
        <v>1576</v>
      </c>
      <c r="G76" s="224" t="s">
        <v>1349</v>
      </c>
      <c r="H76" s="224" t="s">
        <v>1577</v>
      </c>
      <c r="I76" s="225">
        <f t="shared" si="1"/>
        <v>20</v>
      </c>
      <c r="J76" s="225">
        <v>20</v>
      </c>
      <c r="K76" s="225">
        <v>0</v>
      </c>
      <c r="L76" s="226" t="s">
        <v>1529</v>
      </c>
      <c r="M76" s="227" t="s">
        <v>1578</v>
      </c>
      <c r="N76" s="227" t="s">
        <v>1561</v>
      </c>
      <c r="O76" s="227" t="s">
        <v>1353</v>
      </c>
      <c r="P76" s="228" t="s">
        <v>1562</v>
      </c>
    </row>
    <row r="77" spans="1:16" ht="24">
      <c r="A77" s="221">
        <v>72</v>
      </c>
      <c r="B77" s="222">
        <v>2059999</v>
      </c>
      <c r="C77" s="221">
        <v>30905</v>
      </c>
      <c r="D77" s="221">
        <v>50402</v>
      </c>
      <c r="E77" s="265" t="s">
        <v>1579</v>
      </c>
      <c r="F77" s="265" t="s">
        <v>1580</v>
      </c>
      <c r="G77" s="224" t="s">
        <v>1349</v>
      </c>
      <c r="H77" s="221" t="s">
        <v>1581</v>
      </c>
      <c r="I77" s="225">
        <f t="shared" si="1"/>
        <v>6000</v>
      </c>
      <c r="J77" s="253">
        <v>6000</v>
      </c>
      <c r="K77" s="225">
        <v>0</v>
      </c>
      <c r="L77" s="226" t="s">
        <v>1529</v>
      </c>
      <c r="M77" s="227" t="s">
        <v>1582</v>
      </c>
      <c r="N77" s="265" t="s">
        <v>1583</v>
      </c>
      <c r="O77" s="227" t="s">
        <v>1584</v>
      </c>
      <c r="P77" s="228" t="s">
        <v>1585</v>
      </c>
    </row>
    <row r="78" spans="1:16" ht="36">
      <c r="A78" s="221">
        <v>73</v>
      </c>
      <c r="B78" s="254">
        <v>2059999</v>
      </c>
      <c r="C78" s="254">
        <v>30999</v>
      </c>
      <c r="D78" s="254">
        <v>50499</v>
      </c>
      <c r="E78" s="265" t="s">
        <v>1586</v>
      </c>
      <c r="F78" s="265" t="s">
        <v>1580</v>
      </c>
      <c r="G78" s="224" t="s">
        <v>1349</v>
      </c>
      <c r="H78" s="221" t="s">
        <v>1581</v>
      </c>
      <c r="I78" s="225">
        <f t="shared" si="1"/>
        <v>8689.6143200000006</v>
      </c>
      <c r="J78" s="253">
        <v>8689.6143200000006</v>
      </c>
      <c r="K78" s="225">
        <v>0</v>
      </c>
      <c r="L78" s="226" t="s">
        <v>1529</v>
      </c>
      <c r="M78" s="227" t="s">
        <v>1582</v>
      </c>
      <c r="N78" s="265" t="s">
        <v>1583</v>
      </c>
      <c r="O78" s="227" t="s">
        <v>1584</v>
      </c>
      <c r="P78" s="228" t="s">
        <v>1585</v>
      </c>
    </row>
    <row r="79" spans="1:16" ht="36">
      <c r="A79" s="221">
        <v>74</v>
      </c>
      <c r="B79" s="222">
        <v>2070114</v>
      </c>
      <c r="C79" s="221">
        <v>30299</v>
      </c>
      <c r="D79" s="221">
        <v>50299</v>
      </c>
      <c r="E79" s="223" t="s">
        <v>1587</v>
      </c>
      <c r="F79" s="223" t="s">
        <v>1588</v>
      </c>
      <c r="G79" s="224" t="s">
        <v>1381</v>
      </c>
      <c r="H79" s="224" t="s">
        <v>1381</v>
      </c>
      <c r="I79" s="225">
        <f t="shared" si="1"/>
        <v>30</v>
      </c>
      <c r="J79" s="223">
        <v>30</v>
      </c>
      <c r="K79" s="226">
        <v>0</v>
      </c>
      <c r="L79" s="226" t="s">
        <v>1529</v>
      </c>
      <c r="M79" s="223" t="s">
        <v>1589</v>
      </c>
      <c r="N79" s="223" t="s">
        <v>1531</v>
      </c>
      <c r="O79" s="227" t="s">
        <v>1353</v>
      </c>
      <c r="P79" s="222" t="s">
        <v>1532</v>
      </c>
    </row>
    <row r="80" spans="1:16" ht="24">
      <c r="A80" s="221">
        <v>75</v>
      </c>
      <c r="B80" s="222">
        <v>2070205</v>
      </c>
      <c r="C80" s="222">
        <v>30299</v>
      </c>
      <c r="D80" s="222">
        <v>50299</v>
      </c>
      <c r="E80" s="221" t="s">
        <v>1590</v>
      </c>
      <c r="F80" s="227" t="s">
        <v>1591</v>
      </c>
      <c r="G80" s="224" t="s">
        <v>1381</v>
      </c>
      <c r="H80" s="224" t="s">
        <v>1381</v>
      </c>
      <c r="I80" s="225">
        <f t="shared" si="1"/>
        <v>8</v>
      </c>
      <c r="J80" s="227">
        <v>8</v>
      </c>
      <c r="K80" s="226">
        <v>0</v>
      </c>
      <c r="L80" s="226" t="s">
        <v>1529</v>
      </c>
      <c r="M80" s="227" t="s">
        <v>1592</v>
      </c>
      <c r="N80" s="223" t="s">
        <v>1531</v>
      </c>
      <c r="O80" s="227" t="s">
        <v>1353</v>
      </c>
      <c r="P80" s="222" t="s">
        <v>1532</v>
      </c>
    </row>
    <row r="81" spans="1:16" ht="36">
      <c r="A81" s="221">
        <v>76</v>
      </c>
      <c r="B81" s="229">
        <v>2070207</v>
      </c>
      <c r="C81" s="229">
        <v>30299</v>
      </c>
      <c r="D81" s="229">
        <v>50299</v>
      </c>
      <c r="E81" s="229" t="s">
        <v>1593</v>
      </c>
      <c r="F81" s="229" t="s">
        <v>1594</v>
      </c>
      <c r="G81" s="224" t="s">
        <v>1381</v>
      </c>
      <c r="H81" s="224" t="s">
        <v>1381</v>
      </c>
      <c r="I81" s="225">
        <f t="shared" si="1"/>
        <v>60</v>
      </c>
      <c r="J81" s="229">
        <v>60</v>
      </c>
      <c r="K81" s="272">
        <v>0</v>
      </c>
      <c r="L81" s="226" t="s">
        <v>1595</v>
      </c>
      <c r="M81" s="229" t="s">
        <v>1596</v>
      </c>
      <c r="N81" s="229" t="s">
        <v>1531</v>
      </c>
      <c r="O81" s="227" t="s">
        <v>1353</v>
      </c>
      <c r="P81" s="222" t="s">
        <v>1532</v>
      </c>
    </row>
    <row r="82" spans="1:16" ht="24">
      <c r="A82" s="221">
        <v>77</v>
      </c>
      <c r="B82" s="273">
        <v>2070199</v>
      </c>
      <c r="C82" s="273">
        <v>30299</v>
      </c>
      <c r="D82" s="273">
        <v>50502</v>
      </c>
      <c r="E82" s="273" t="s">
        <v>1597</v>
      </c>
      <c r="F82" s="273" t="s">
        <v>1598</v>
      </c>
      <c r="G82" s="274" t="s">
        <v>1381</v>
      </c>
      <c r="H82" s="274" t="s">
        <v>1381</v>
      </c>
      <c r="I82" s="225">
        <f t="shared" si="1"/>
        <v>42</v>
      </c>
      <c r="J82" s="275">
        <v>42</v>
      </c>
      <c r="K82" s="275">
        <v>0</v>
      </c>
      <c r="L82" s="226" t="s">
        <v>1529</v>
      </c>
      <c r="M82" s="273" t="s">
        <v>1599</v>
      </c>
      <c r="N82" s="229" t="s">
        <v>1531</v>
      </c>
      <c r="O82" s="276" t="s">
        <v>1353</v>
      </c>
      <c r="P82" s="222" t="s">
        <v>1532</v>
      </c>
    </row>
    <row r="83" spans="1:16" ht="36">
      <c r="A83" s="221">
        <v>78</v>
      </c>
      <c r="B83" s="222">
        <v>2299999</v>
      </c>
      <c r="C83" s="222">
        <v>30309</v>
      </c>
      <c r="D83" s="222">
        <v>50901</v>
      </c>
      <c r="E83" s="221" t="s">
        <v>1600</v>
      </c>
      <c r="F83" s="227" t="s">
        <v>1601</v>
      </c>
      <c r="G83" s="224" t="s">
        <v>1381</v>
      </c>
      <c r="H83" s="224" t="s">
        <v>1381</v>
      </c>
      <c r="I83" s="225">
        <f t="shared" si="1"/>
        <v>200</v>
      </c>
      <c r="J83" s="246">
        <v>200</v>
      </c>
      <c r="K83" s="253">
        <v>0</v>
      </c>
      <c r="L83" s="226" t="s">
        <v>1529</v>
      </c>
      <c r="M83" s="227" t="s">
        <v>1602</v>
      </c>
      <c r="N83" s="246" t="s">
        <v>1531</v>
      </c>
      <c r="O83" s="227" t="s">
        <v>1603</v>
      </c>
      <c r="P83" s="228" t="s">
        <v>1549</v>
      </c>
    </row>
    <row r="84" spans="1:16" ht="36">
      <c r="A84" s="221">
        <v>79</v>
      </c>
      <c r="B84" s="229">
        <v>2070899</v>
      </c>
      <c r="C84" s="229">
        <v>30299</v>
      </c>
      <c r="D84" s="229">
        <v>50299</v>
      </c>
      <c r="E84" s="229" t="s">
        <v>1604</v>
      </c>
      <c r="F84" s="229" t="s">
        <v>1605</v>
      </c>
      <c r="G84" s="224" t="s">
        <v>1381</v>
      </c>
      <c r="H84" s="224" t="s">
        <v>1381</v>
      </c>
      <c r="I84" s="225">
        <f t="shared" si="1"/>
        <v>59</v>
      </c>
      <c r="J84" s="229">
        <v>59</v>
      </c>
      <c r="K84" s="272">
        <v>0</v>
      </c>
      <c r="L84" s="226" t="s">
        <v>1595</v>
      </c>
      <c r="M84" s="229" t="s">
        <v>1606</v>
      </c>
      <c r="N84" s="223" t="s">
        <v>1531</v>
      </c>
      <c r="O84" s="227" t="s">
        <v>1353</v>
      </c>
      <c r="P84" s="228" t="s">
        <v>1549</v>
      </c>
    </row>
    <row r="85" spans="1:16" ht="24">
      <c r="A85" s="221">
        <v>80</v>
      </c>
      <c r="B85" s="222">
        <v>2070199</v>
      </c>
      <c r="C85" s="221">
        <v>30299</v>
      </c>
      <c r="D85" s="221">
        <v>50299</v>
      </c>
      <c r="E85" s="229" t="s">
        <v>1607</v>
      </c>
      <c r="F85" s="229" t="s">
        <v>1608</v>
      </c>
      <c r="G85" s="224" t="s">
        <v>1381</v>
      </c>
      <c r="H85" s="224" t="s">
        <v>1381</v>
      </c>
      <c r="I85" s="225">
        <f t="shared" si="1"/>
        <v>50</v>
      </c>
      <c r="J85" s="227">
        <v>50</v>
      </c>
      <c r="K85" s="225">
        <v>0</v>
      </c>
      <c r="L85" s="226" t="s">
        <v>1595</v>
      </c>
      <c r="M85" s="226"/>
      <c r="N85" s="227" t="s">
        <v>1561</v>
      </c>
      <c r="O85" s="227" t="s">
        <v>1353</v>
      </c>
      <c r="P85" s="228" t="s">
        <v>1562</v>
      </c>
    </row>
    <row r="86" spans="1:16" ht="24">
      <c r="A86" s="221">
        <v>81</v>
      </c>
      <c r="B86" s="221">
        <v>2070205</v>
      </c>
      <c r="C86" s="222">
        <v>30213</v>
      </c>
      <c r="D86" s="221">
        <v>50502</v>
      </c>
      <c r="E86" s="221" t="s">
        <v>1609</v>
      </c>
      <c r="F86" s="223" t="s">
        <v>1610</v>
      </c>
      <c r="G86" s="224" t="s">
        <v>1381</v>
      </c>
      <c r="H86" s="224" t="s">
        <v>367</v>
      </c>
      <c r="I86" s="225">
        <f t="shared" si="1"/>
        <v>48</v>
      </c>
      <c r="J86" s="227">
        <v>48</v>
      </c>
      <c r="K86" s="225">
        <v>0</v>
      </c>
      <c r="L86" s="226" t="s">
        <v>1529</v>
      </c>
      <c r="M86" s="226"/>
      <c r="N86" s="227" t="s">
        <v>1531</v>
      </c>
      <c r="O86" s="227" t="s">
        <v>1353</v>
      </c>
      <c r="P86" s="222" t="s">
        <v>1532</v>
      </c>
    </row>
    <row r="87" spans="1:16" ht="24">
      <c r="A87" s="221">
        <v>82</v>
      </c>
      <c r="B87" s="222">
        <v>2070104</v>
      </c>
      <c r="C87" s="221">
        <v>31099</v>
      </c>
      <c r="D87" s="221">
        <v>50601</v>
      </c>
      <c r="E87" s="223" t="s">
        <v>1611</v>
      </c>
      <c r="F87" s="223" t="s">
        <v>1612</v>
      </c>
      <c r="G87" s="224" t="s">
        <v>1381</v>
      </c>
      <c r="H87" s="224" t="s">
        <v>1385</v>
      </c>
      <c r="I87" s="225">
        <f t="shared" si="1"/>
        <v>30</v>
      </c>
      <c r="J87" s="227">
        <v>30</v>
      </c>
      <c r="K87" s="225">
        <v>0</v>
      </c>
      <c r="L87" s="226" t="s">
        <v>1529</v>
      </c>
      <c r="M87" s="227"/>
      <c r="N87" s="227" t="s">
        <v>1561</v>
      </c>
      <c r="O87" s="227" t="s">
        <v>1353</v>
      </c>
      <c r="P87" s="228" t="s">
        <v>1562</v>
      </c>
    </row>
    <row r="88" spans="1:16" ht="24">
      <c r="A88" s="221">
        <v>83</v>
      </c>
      <c r="B88" s="222">
        <v>2070111</v>
      </c>
      <c r="C88" s="221">
        <v>30201</v>
      </c>
      <c r="D88" s="221">
        <v>50502</v>
      </c>
      <c r="E88" s="223" t="s">
        <v>1613</v>
      </c>
      <c r="F88" s="223" t="s">
        <v>1614</v>
      </c>
      <c r="G88" s="224" t="s">
        <v>1381</v>
      </c>
      <c r="H88" s="224" t="s">
        <v>1388</v>
      </c>
      <c r="I88" s="225">
        <f t="shared" si="1"/>
        <v>10</v>
      </c>
      <c r="J88" s="227">
        <v>10</v>
      </c>
      <c r="K88" s="226">
        <v>0</v>
      </c>
      <c r="L88" s="226" t="s">
        <v>1529</v>
      </c>
      <c r="M88" s="227" t="s">
        <v>1615</v>
      </c>
      <c r="N88" s="227" t="s">
        <v>1531</v>
      </c>
      <c r="O88" s="227" t="s">
        <v>1353</v>
      </c>
      <c r="P88" s="228" t="s">
        <v>1549</v>
      </c>
    </row>
    <row r="89" spans="1:16" ht="24">
      <c r="A89" s="221">
        <v>84</v>
      </c>
      <c r="B89" s="221">
        <v>2070105</v>
      </c>
      <c r="C89" s="222">
        <v>30201</v>
      </c>
      <c r="D89" s="221">
        <v>50502</v>
      </c>
      <c r="E89" s="221" t="s">
        <v>1616</v>
      </c>
      <c r="F89" s="223" t="s">
        <v>1348</v>
      </c>
      <c r="G89" s="224" t="s">
        <v>1381</v>
      </c>
      <c r="H89" s="224" t="s">
        <v>1388</v>
      </c>
      <c r="I89" s="225">
        <f t="shared" si="1"/>
        <v>6</v>
      </c>
      <c r="J89" s="227">
        <v>6</v>
      </c>
      <c r="K89" s="226">
        <v>0</v>
      </c>
      <c r="L89" s="226" t="s">
        <v>1529</v>
      </c>
      <c r="M89" s="226" t="s">
        <v>1617</v>
      </c>
      <c r="N89" s="227" t="s">
        <v>1561</v>
      </c>
      <c r="O89" s="227" t="s">
        <v>1353</v>
      </c>
      <c r="P89" s="228" t="s">
        <v>1562</v>
      </c>
    </row>
    <row r="90" spans="1:16" ht="48">
      <c r="A90" s="221">
        <v>85</v>
      </c>
      <c r="B90" s="221" t="s">
        <v>1618</v>
      </c>
      <c r="C90" s="221" t="s">
        <v>1619</v>
      </c>
      <c r="D90" s="221">
        <v>50302</v>
      </c>
      <c r="E90" s="221" t="s">
        <v>1620</v>
      </c>
      <c r="F90" s="223" t="s">
        <v>1621</v>
      </c>
      <c r="G90" s="224" t="s">
        <v>1381</v>
      </c>
      <c r="H90" s="224" t="s">
        <v>1392</v>
      </c>
      <c r="I90" s="225">
        <f t="shared" si="1"/>
        <v>59</v>
      </c>
      <c r="J90" s="227">
        <v>59</v>
      </c>
      <c r="K90" s="226">
        <v>0</v>
      </c>
      <c r="L90" s="226" t="s">
        <v>1529</v>
      </c>
      <c r="M90" s="226" t="s">
        <v>1622</v>
      </c>
      <c r="N90" s="227" t="s">
        <v>1531</v>
      </c>
      <c r="O90" s="227" t="s">
        <v>1353</v>
      </c>
      <c r="P90" s="222" t="s">
        <v>1532</v>
      </c>
    </row>
    <row r="91" spans="1:16" ht="48">
      <c r="A91" s="221">
        <v>86</v>
      </c>
      <c r="B91" s="221">
        <v>2169901</v>
      </c>
      <c r="C91" s="221" t="s">
        <v>1619</v>
      </c>
      <c r="D91" s="221">
        <v>50302</v>
      </c>
      <c r="E91" s="221" t="s">
        <v>1623</v>
      </c>
      <c r="F91" s="227" t="s">
        <v>1624</v>
      </c>
      <c r="G91" s="224" t="s">
        <v>1381</v>
      </c>
      <c r="H91" s="224" t="s">
        <v>1392</v>
      </c>
      <c r="I91" s="225">
        <f t="shared" si="1"/>
        <v>30</v>
      </c>
      <c r="J91" s="227">
        <v>30</v>
      </c>
      <c r="K91" s="226">
        <v>0</v>
      </c>
      <c r="L91" s="226" t="s">
        <v>1529</v>
      </c>
      <c r="M91" s="226" t="s">
        <v>1625</v>
      </c>
      <c r="N91" s="227" t="s">
        <v>1531</v>
      </c>
      <c r="O91" s="227" t="s">
        <v>1517</v>
      </c>
      <c r="P91" s="228" t="s">
        <v>1549</v>
      </c>
    </row>
    <row r="92" spans="1:16" ht="36">
      <c r="A92" s="221">
        <v>87</v>
      </c>
      <c r="B92" s="221">
        <v>2070199</v>
      </c>
      <c r="C92" s="222">
        <v>30299</v>
      </c>
      <c r="D92" s="221">
        <v>50502</v>
      </c>
      <c r="E92" s="221" t="s">
        <v>1626</v>
      </c>
      <c r="F92" s="223" t="s">
        <v>1391</v>
      </c>
      <c r="G92" s="224" t="s">
        <v>1381</v>
      </c>
      <c r="H92" s="224" t="s">
        <v>1392</v>
      </c>
      <c r="I92" s="225">
        <f t="shared" si="1"/>
        <v>7</v>
      </c>
      <c r="J92" s="227">
        <v>7</v>
      </c>
      <c r="K92" s="226">
        <v>0</v>
      </c>
      <c r="L92" s="226" t="s">
        <v>1595</v>
      </c>
      <c r="M92" s="226"/>
      <c r="N92" s="227" t="s">
        <v>1561</v>
      </c>
      <c r="O92" s="227" t="s">
        <v>1353</v>
      </c>
      <c r="P92" s="228" t="s">
        <v>1562</v>
      </c>
    </row>
    <row r="93" spans="1:16" ht="24">
      <c r="A93" s="221">
        <v>88</v>
      </c>
      <c r="B93" s="256">
        <v>2070101</v>
      </c>
      <c r="C93" s="256">
        <v>30101</v>
      </c>
      <c r="D93" s="256">
        <v>50501</v>
      </c>
      <c r="E93" s="256" t="s">
        <v>1627</v>
      </c>
      <c r="F93" s="256" t="s">
        <v>1628</v>
      </c>
      <c r="G93" s="224" t="s">
        <v>1381</v>
      </c>
      <c r="H93" s="277" t="s">
        <v>1629</v>
      </c>
      <c r="I93" s="225">
        <f t="shared" si="1"/>
        <v>120</v>
      </c>
      <c r="J93" s="227">
        <v>120</v>
      </c>
      <c r="K93" s="259">
        <v>0</v>
      </c>
      <c r="L93" s="226" t="s">
        <v>1595</v>
      </c>
      <c r="M93" s="256" t="s">
        <v>1630</v>
      </c>
      <c r="N93" s="227" t="s">
        <v>1531</v>
      </c>
      <c r="O93" s="227" t="s">
        <v>1353</v>
      </c>
      <c r="P93" s="222" t="s">
        <v>1532</v>
      </c>
    </row>
    <row r="94" spans="1:16" ht="24">
      <c r="A94" s="221">
        <v>89</v>
      </c>
      <c r="B94" s="256">
        <v>2070106</v>
      </c>
      <c r="C94" s="256">
        <v>30201</v>
      </c>
      <c r="D94" s="256">
        <v>50502</v>
      </c>
      <c r="E94" s="256" t="s">
        <v>1631</v>
      </c>
      <c r="F94" s="256" t="s">
        <v>1632</v>
      </c>
      <c r="G94" s="224" t="s">
        <v>1381</v>
      </c>
      <c r="H94" s="277" t="s">
        <v>1629</v>
      </c>
      <c r="I94" s="225">
        <f t="shared" si="1"/>
        <v>20</v>
      </c>
      <c r="J94" s="227">
        <v>20</v>
      </c>
      <c r="K94" s="259">
        <v>0</v>
      </c>
      <c r="L94" s="226" t="s">
        <v>1529</v>
      </c>
      <c r="M94" s="256" t="s">
        <v>1633</v>
      </c>
      <c r="N94" s="227" t="s">
        <v>1561</v>
      </c>
      <c r="O94" s="227" t="s">
        <v>1353</v>
      </c>
      <c r="P94" s="222" t="s">
        <v>1532</v>
      </c>
    </row>
    <row r="95" spans="1:16" ht="36">
      <c r="A95" s="221">
        <v>90</v>
      </c>
      <c r="B95" s="221">
        <v>2070101</v>
      </c>
      <c r="C95" s="222">
        <v>30201</v>
      </c>
      <c r="D95" s="221">
        <v>50502</v>
      </c>
      <c r="E95" s="221" t="s">
        <v>1634</v>
      </c>
      <c r="F95" s="223" t="s">
        <v>1635</v>
      </c>
      <c r="G95" s="224" t="s">
        <v>1381</v>
      </c>
      <c r="H95" s="224" t="s">
        <v>1636</v>
      </c>
      <c r="I95" s="225">
        <f t="shared" si="1"/>
        <v>26</v>
      </c>
      <c r="J95" s="229">
        <v>26</v>
      </c>
      <c r="K95" s="225">
        <v>0</v>
      </c>
      <c r="L95" s="226" t="s">
        <v>1529</v>
      </c>
      <c r="M95" s="229"/>
      <c r="N95" s="229" t="s">
        <v>1561</v>
      </c>
      <c r="O95" s="227" t="s">
        <v>1353</v>
      </c>
      <c r="P95" s="228" t="s">
        <v>1562</v>
      </c>
    </row>
    <row r="96" spans="1:16" ht="24">
      <c r="A96" s="221">
        <v>91</v>
      </c>
      <c r="B96" s="263">
        <v>2080299</v>
      </c>
      <c r="C96" s="263">
        <v>30213</v>
      </c>
      <c r="D96" s="263">
        <v>50209</v>
      </c>
      <c r="E96" s="223" t="s">
        <v>1637</v>
      </c>
      <c r="F96" s="223" t="s">
        <v>1638</v>
      </c>
      <c r="G96" s="224" t="s">
        <v>1396</v>
      </c>
      <c r="H96" s="224" t="s">
        <v>1396</v>
      </c>
      <c r="I96" s="225">
        <f t="shared" si="1"/>
        <v>200</v>
      </c>
      <c r="J96" s="246">
        <v>200</v>
      </c>
      <c r="K96" s="226">
        <v>0</v>
      </c>
      <c r="L96" s="226" t="s">
        <v>1529</v>
      </c>
      <c r="M96" s="223" t="s">
        <v>1639</v>
      </c>
      <c r="N96" s="246" t="s">
        <v>1531</v>
      </c>
      <c r="O96" s="227" t="s">
        <v>1603</v>
      </c>
      <c r="P96" s="222" t="s">
        <v>1532</v>
      </c>
    </row>
    <row r="97" spans="1:16" ht="96">
      <c r="A97" s="221">
        <v>92</v>
      </c>
      <c r="B97" s="278">
        <v>2081002</v>
      </c>
      <c r="C97" s="278">
        <v>30199</v>
      </c>
      <c r="D97" s="278">
        <v>50199</v>
      </c>
      <c r="E97" s="279" t="s">
        <v>1640</v>
      </c>
      <c r="F97" s="279" t="s">
        <v>1395</v>
      </c>
      <c r="G97" s="232" t="s">
        <v>1396</v>
      </c>
      <c r="H97" s="232" t="s">
        <v>1396</v>
      </c>
      <c r="I97" s="225">
        <f t="shared" si="1"/>
        <v>442.7</v>
      </c>
      <c r="J97" s="246">
        <v>442.7</v>
      </c>
      <c r="K97" s="233">
        <v>0</v>
      </c>
      <c r="L97" s="226" t="s">
        <v>1540</v>
      </c>
      <c r="M97" s="279" t="s">
        <v>1641</v>
      </c>
      <c r="N97" s="246" t="s">
        <v>1531</v>
      </c>
      <c r="O97" s="234" t="s">
        <v>1398</v>
      </c>
      <c r="P97" s="254" t="s">
        <v>1542</v>
      </c>
    </row>
    <row r="98" spans="1:16" ht="36">
      <c r="A98" s="221">
        <v>93</v>
      </c>
      <c r="B98" s="278">
        <v>2081002</v>
      </c>
      <c r="C98" s="278">
        <v>30213</v>
      </c>
      <c r="D98" s="278">
        <v>50209</v>
      </c>
      <c r="E98" s="279" t="s">
        <v>1642</v>
      </c>
      <c r="F98" s="279" t="s">
        <v>1643</v>
      </c>
      <c r="G98" s="232" t="s">
        <v>1396</v>
      </c>
      <c r="H98" s="232" t="s">
        <v>1396</v>
      </c>
      <c r="I98" s="225">
        <f t="shared" si="1"/>
        <v>110</v>
      </c>
      <c r="J98" s="246">
        <v>110</v>
      </c>
      <c r="K98" s="233">
        <v>0</v>
      </c>
      <c r="L98" s="226" t="s">
        <v>1529</v>
      </c>
      <c r="M98" s="279" t="s">
        <v>1644</v>
      </c>
      <c r="N98" s="246" t="s">
        <v>1531</v>
      </c>
      <c r="O98" s="234" t="s">
        <v>1398</v>
      </c>
      <c r="P98" s="228" t="s">
        <v>1549</v>
      </c>
    </row>
    <row r="99" spans="1:16" ht="36">
      <c r="A99" s="221">
        <v>94</v>
      </c>
      <c r="B99" s="278">
        <v>2081002</v>
      </c>
      <c r="C99" s="278">
        <v>30213</v>
      </c>
      <c r="D99" s="278">
        <v>50209</v>
      </c>
      <c r="E99" s="279" t="s">
        <v>1645</v>
      </c>
      <c r="F99" s="279" t="s">
        <v>1646</v>
      </c>
      <c r="G99" s="232" t="s">
        <v>1396</v>
      </c>
      <c r="H99" s="232" t="s">
        <v>1396</v>
      </c>
      <c r="I99" s="225">
        <f t="shared" si="1"/>
        <v>100</v>
      </c>
      <c r="J99" s="246">
        <v>100</v>
      </c>
      <c r="K99" s="233">
        <v>0</v>
      </c>
      <c r="L99" s="226" t="s">
        <v>1529</v>
      </c>
      <c r="M99" s="279" t="s">
        <v>1647</v>
      </c>
      <c r="N99" s="246" t="s">
        <v>1531</v>
      </c>
      <c r="O99" s="234" t="s">
        <v>1398</v>
      </c>
      <c r="P99" s="228" t="s">
        <v>1549</v>
      </c>
    </row>
    <row r="100" spans="1:16" ht="72">
      <c r="A100" s="221">
        <v>95</v>
      </c>
      <c r="B100" s="278">
        <v>2081002</v>
      </c>
      <c r="C100" s="278">
        <v>31003</v>
      </c>
      <c r="D100" s="278">
        <v>50306</v>
      </c>
      <c r="E100" s="279" t="s">
        <v>1648</v>
      </c>
      <c r="F100" s="279" t="s">
        <v>1649</v>
      </c>
      <c r="G100" s="232" t="s">
        <v>1396</v>
      </c>
      <c r="H100" s="232" t="s">
        <v>1396</v>
      </c>
      <c r="I100" s="225">
        <f t="shared" si="1"/>
        <v>60</v>
      </c>
      <c r="J100" s="246">
        <v>60</v>
      </c>
      <c r="K100" s="233">
        <v>0</v>
      </c>
      <c r="L100" s="226" t="s">
        <v>1529</v>
      </c>
      <c r="M100" s="279" t="s">
        <v>1650</v>
      </c>
      <c r="N100" s="246" t="s">
        <v>1531</v>
      </c>
      <c r="O100" s="234" t="s">
        <v>1398</v>
      </c>
      <c r="P100" s="228" t="s">
        <v>1549</v>
      </c>
    </row>
    <row r="101" spans="1:16" ht="108">
      <c r="A101" s="221">
        <v>96</v>
      </c>
      <c r="B101" s="278">
        <v>2081002</v>
      </c>
      <c r="C101" s="278">
        <v>31003</v>
      </c>
      <c r="D101" s="278">
        <v>50306</v>
      </c>
      <c r="E101" s="279" t="s">
        <v>1651</v>
      </c>
      <c r="F101" s="279" t="s">
        <v>1652</v>
      </c>
      <c r="G101" s="232" t="s">
        <v>1396</v>
      </c>
      <c r="H101" s="232" t="s">
        <v>1396</v>
      </c>
      <c r="I101" s="225">
        <f t="shared" si="1"/>
        <v>60</v>
      </c>
      <c r="J101" s="246">
        <v>60</v>
      </c>
      <c r="K101" s="233">
        <v>0</v>
      </c>
      <c r="L101" s="226" t="s">
        <v>1653</v>
      </c>
      <c r="M101" s="252" t="s">
        <v>1654</v>
      </c>
      <c r="N101" s="246" t="s">
        <v>1531</v>
      </c>
      <c r="O101" s="234" t="s">
        <v>1398</v>
      </c>
      <c r="P101" s="228" t="s">
        <v>1549</v>
      </c>
    </row>
    <row r="102" spans="1:16" ht="72">
      <c r="A102" s="221">
        <v>97</v>
      </c>
      <c r="B102" s="278">
        <v>2081002</v>
      </c>
      <c r="C102" s="278">
        <v>30399</v>
      </c>
      <c r="D102" s="278">
        <v>50901</v>
      </c>
      <c r="E102" s="279" t="s">
        <v>1655</v>
      </c>
      <c r="F102" s="279" t="s">
        <v>1656</v>
      </c>
      <c r="G102" s="232" t="s">
        <v>1396</v>
      </c>
      <c r="H102" s="232" t="s">
        <v>1396</v>
      </c>
      <c r="I102" s="225">
        <f t="shared" si="1"/>
        <v>249</v>
      </c>
      <c r="J102" s="246">
        <v>199</v>
      </c>
      <c r="K102" s="233">
        <v>50</v>
      </c>
      <c r="L102" s="226" t="s">
        <v>1595</v>
      </c>
      <c r="M102" s="252" t="s">
        <v>1657</v>
      </c>
      <c r="N102" s="246" t="s">
        <v>1531</v>
      </c>
      <c r="O102" s="234" t="s">
        <v>1398</v>
      </c>
      <c r="P102" s="228" t="s">
        <v>1549</v>
      </c>
    </row>
    <row r="103" spans="1:16" ht="72">
      <c r="A103" s="221">
        <v>98</v>
      </c>
      <c r="B103" s="278">
        <v>2081002</v>
      </c>
      <c r="C103" s="278">
        <v>30213</v>
      </c>
      <c r="D103" s="278">
        <v>50209</v>
      </c>
      <c r="E103" s="279" t="s">
        <v>1658</v>
      </c>
      <c r="F103" s="279" t="s">
        <v>1652</v>
      </c>
      <c r="G103" s="232" t="s">
        <v>1396</v>
      </c>
      <c r="H103" s="232" t="s">
        <v>1396</v>
      </c>
      <c r="I103" s="225">
        <f t="shared" si="1"/>
        <v>119.34</v>
      </c>
      <c r="J103" s="246">
        <v>8.74</v>
      </c>
      <c r="K103" s="233">
        <v>110.6</v>
      </c>
      <c r="L103" s="226" t="s">
        <v>1529</v>
      </c>
      <c r="M103" s="252" t="s">
        <v>1659</v>
      </c>
      <c r="N103" s="246" t="s">
        <v>1561</v>
      </c>
      <c r="O103" s="234" t="s">
        <v>1398</v>
      </c>
      <c r="P103" s="228" t="s">
        <v>1562</v>
      </c>
    </row>
    <row r="104" spans="1:16" ht="36">
      <c r="A104" s="221">
        <v>99</v>
      </c>
      <c r="B104" s="278">
        <v>2081002</v>
      </c>
      <c r="C104" s="278">
        <v>30202</v>
      </c>
      <c r="D104" s="278">
        <v>50209</v>
      </c>
      <c r="E104" s="244" t="s">
        <v>1660</v>
      </c>
      <c r="F104" s="244" t="s">
        <v>1661</v>
      </c>
      <c r="G104" s="232" t="s">
        <v>1396</v>
      </c>
      <c r="H104" s="232" t="s">
        <v>1396</v>
      </c>
      <c r="I104" s="225">
        <f t="shared" si="1"/>
        <v>20</v>
      </c>
      <c r="J104" s="246">
        <v>20</v>
      </c>
      <c r="K104" s="246">
        <v>0</v>
      </c>
      <c r="L104" s="226" t="s">
        <v>1529</v>
      </c>
      <c r="M104" s="279" t="s">
        <v>1662</v>
      </c>
      <c r="N104" s="246" t="s">
        <v>1561</v>
      </c>
      <c r="O104" s="234" t="s">
        <v>1398</v>
      </c>
      <c r="P104" s="228" t="s">
        <v>1562</v>
      </c>
    </row>
    <row r="105" spans="1:16" ht="48">
      <c r="A105" s="221">
        <v>100</v>
      </c>
      <c r="B105" s="278">
        <v>2089999</v>
      </c>
      <c r="C105" s="278">
        <v>30201</v>
      </c>
      <c r="D105" s="278">
        <v>50901</v>
      </c>
      <c r="E105" s="223" t="s">
        <v>1663</v>
      </c>
      <c r="F105" s="223" t="s">
        <v>1664</v>
      </c>
      <c r="G105" s="232" t="s">
        <v>1396</v>
      </c>
      <c r="H105" s="232" t="s">
        <v>1396</v>
      </c>
      <c r="I105" s="225">
        <f t="shared" si="1"/>
        <v>16</v>
      </c>
      <c r="J105" s="246">
        <v>16</v>
      </c>
      <c r="K105" s="226">
        <v>0</v>
      </c>
      <c r="L105" s="226" t="s">
        <v>1595</v>
      </c>
      <c r="M105" s="223" t="s">
        <v>1665</v>
      </c>
      <c r="N105" s="246" t="s">
        <v>1561</v>
      </c>
      <c r="O105" s="234" t="s">
        <v>1398</v>
      </c>
      <c r="P105" s="228" t="s">
        <v>1549</v>
      </c>
    </row>
    <row r="106" spans="1:16" ht="36">
      <c r="A106" s="221">
        <v>101</v>
      </c>
      <c r="B106" s="278">
        <v>2080207</v>
      </c>
      <c r="C106" s="278">
        <v>302</v>
      </c>
      <c r="D106" s="278">
        <v>502</v>
      </c>
      <c r="E106" s="279" t="s">
        <v>1666</v>
      </c>
      <c r="F106" s="279" t="s">
        <v>1667</v>
      </c>
      <c r="G106" s="232" t="s">
        <v>1396</v>
      </c>
      <c r="H106" s="232" t="s">
        <v>1396</v>
      </c>
      <c r="I106" s="225">
        <f t="shared" si="1"/>
        <v>40</v>
      </c>
      <c r="J106" s="246">
        <v>40</v>
      </c>
      <c r="K106" s="225">
        <v>0</v>
      </c>
      <c r="L106" s="226" t="s">
        <v>1529</v>
      </c>
      <c r="M106" s="279" t="s">
        <v>1668</v>
      </c>
      <c r="N106" s="246" t="s">
        <v>1561</v>
      </c>
      <c r="O106" s="234" t="s">
        <v>1398</v>
      </c>
      <c r="P106" s="228" t="s">
        <v>1562</v>
      </c>
    </row>
    <row r="107" spans="1:16" ht="36">
      <c r="A107" s="221">
        <v>102</v>
      </c>
      <c r="B107" s="278">
        <v>2081001</v>
      </c>
      <c r="C107" s="278">
        <v>30201</v>
      </c>
      <c r="D107" s="278">
        <v>50901</v>
      </c>
      <c r="E107" s="221" t="s">
        <v>1669</v>
      </c>
      <c r="F107" s="227" t="s">
        <v>1670</v>
      </c>
      <c r="G107" s="232" t="s">
        <v>1396</v>
      </c>
      <c r="H107" s="232" t="s">
        <v>1396</v>
      </c>
      <c r="I107" s="225">
        <f t="shared" si="1"/>
        <v>25.488</v>
      </c>
      <c r="J107" s="246">
        <v>25.488</v>
      </c>
      <c r="K107" s="226">
        <v>0</v>
      </c>
      <c r="L107" s="226" t="s">
        <v>1595</v>
      </c>
      <c r="M107" s="227" t="s">
        <v>1671</v>
      </c>
      <c r="N107" s="246" t="s">
        <v>1561</v>
      </c>
      <c r="O107" s="234" t="s">
        <v>1398</v>
      </c>
      <c r="P107" s="228" t="s">
        <v>1562</v>
      </c>
    </row>
    <row r="108" spans="1:16" ht="108">
      <c r="A108" s="221">
        <v>103</v>
      </c>
      <c r="B108" s="280">
        <v>2081005</v>
      </c>
      <c r="C108" s="221">
        <v>30199</v>
      </c>
      <c r="D108" s="221">
        <v>50501</v>
      </c>
      <c r="E108" s="223" t="s">
        <v>1672</v>
      </c>
      <c r="F108" s="223" t="s">
        <v>1673</v>
      </c>
      <c r="G108" s="224" t="s">
        <v>1396</v>
      </c>
      <c r="H108" s="224" t="s">
        <v>1674</v>
      </c>
      <c r="I108" s="225">
        <f t="shared" si="1"/>
        <v>27</v>
      </c>
      <c r="J108" s="226">
        <v>27</v>
      </c>
      <c r="K108" s="226">
        <v>0</v>
      </c>
      <c r="L108" s="226" t="s">
        <v>1595</v>
      </c>
      <c r="M108" s="223" t="s">
        <v>1675</v>
      </c>
      <c r="N108" s="226" t="s">
        <v>1531</v>
      </c>
      <c r="O108" s="234" t="s">
        <v>1398</v>
      </c>
      <c r="P108" s="228" t="s">
        <v>1549</v>
      </c>
    </row>
    <row r="109" spans="1:16" ht="60">
      <c r="A109" s="221">
        <v>104</v>
      </c>
      <c r="B109" s="280">
        <v>2081005</v>
      </c>
      <c r="C109" s="221">
        <v>30299</v>
      </c>
      <c r="D109" s="221">
        <v>50502</v>
      </c>
      <c r="E109" s="223" t="s">
        <v>1676</v>
      </c>
      <c r="F109" s="223" t="s">
        <v>1677</v>
      </c>
      <c r="G109" s="224" t="s">
        <v>1396</v>
      </c>
      <c r="H109" s="224" t="s">
        <v>1674</v>
      </c>
      <c r="I109" s="225">
        <f t="shared" si="1"/>
        <v>7</v>
      </c>
      <c r="J109" s="226">
        <v>7</v>
      </c>
      <c r="K109" s="281">
        <v>0</v>
      </c>
      <c r="L109" s="226" t="s">
        <v>1595</v>
      </c>
      <c r="M109" s="226" t="s">
        <v>1678</v>
      </c>
      <c r="N109" s="226" t="s">
        <v>1561</v>
      </c>
      <c r="O109" s="234" t="s">
        <v>1398</v>
      </c>
      <c r="P109" s="228" t="s">
        <v>1562</v>
      </c>
    </row>
    <row r="110" spans="1:16" ht="60">
      <c r="A110" s="221">
        <v>105</v>
      </c>
      <c r="B110" s="242">
        <v>2081004</v>
      </c>
      <c r="C110" s="221">
        <v>30101</v>
      </c>
      <c r="D110" s="221">
        <v>50501</v>
      </c>
      <c r="E110" s="244" t="s">
        <v>1679</v>
      </c>
      <c r="F110" s="244" t="s">
        <v>1680</v>
      </c>
      <c r="G110" s="224" t="s">
        <v>1396</v>
      </c>
      <c r="H110" s="224" t="s">
        <v>1681</v>
      </c>
      <c r="I110" s="225">
        <f t="shared" si="1"/>
        <v>121</v>
      </c>
      <c r="J110" s="253">
        <v>121</v>
      </c>
      <c r="K110" s="245">
        <v>0</v>
      </c>
      <c r="L110" s="226" t="s">
        <v>1529</v>
      </c>
      <c r="M110" s="227" t="s">
        <v>1682</v>
      </c>
      <c r="N110" s="253" t="s">
        <v>1531</v>
      </c>
      <c r="O110" s="234" t="s">
        <v>1398</v>
      </c>
      <c r="P110" s="228" t="s">
        <v>1549</v>
      </c>
    </row>
    <row r="111" spans="1:16" ht="36">
      <c r="A111" s="221">
        <v>106</v>
      </c>
      <c r="B111" s="242">
        <v>2081004</v>
      </c>
      <c r="C111" s="221">
        <v>30101</v>
      </c>
      <c r="D111" s="221">
        <v>50501</v>
      </c>
      <c r="E111" s="223" t="s">
        <v>1683</v>
      </c>
      <c r="F111" s="223" t="s">
        <v>1680</v>
      </c>
      <c r="G111" s="224" t="s">
        <v>1396</v>
      </c>
      <c r="H111" s="224" t="s">
        <v>1681</v>
      </c>
      <c r="I111" s="225">
        <f t="shared" si="1"/>
        <v>40</v>
      </c>
      <c r="J111" s="253">
        <v>40</v>
      </c>
      <c r="K111" s="226">
        <v>0</v>
      </c>
      <c r="L111" s="226" t="s">
        <v>1529</v>
      </c>
      <c r="M111" s="223" t="s">
        <v>1684</v>
      </c>
      <c r="N111" s="253" t="s">
        <v>1531</v>
      </c>
      <c r="O111" s="234" t="s">
        <v>1398</v>
      </c>
      <c r="P111" s="228" t="s">
        <v>1549</v>
      </c>
    </row>
    <row r="112" spans="1:16" ht="72">
      <c r="A112" s="221">
        <v>107</v>
      </c>
      <c r="B112" s="242">
        <v>2081004</v>
      </c>
      <c r="C112" s="221">
        <v>30101</v>
      </c>
      <c r="D112" s="221">
        <v>502</v>
      </c>
      <c r="E112" s="223" t="s">
        <v>1685</v>
      </c>
      <c r="F112" s="223" t="s">
        <v>1686</v>
      </c>
      <c r="G112" s="224" t="s">
        <v>1396</v>
      </c>
      <c r="H112" s="224" t="s">
        <v>1681</v>
      </c>
      <c r="I112" s="225">
        <f t="shared" si="1"/>
        <v>20</v>
      </c>
      <c r="J112" s="253">
        <v>20</v>
      </c>
      <c r="K112" s="226">
        <v>0</v>
      </c>
      <c r="L112" s="226" t="s">
        <v>1595</v>
      </c>
      <c r="M112" s="223" t="s">
        <v>1687</v>
      </c>
      <c r="N112" s="253" t="s">
        <v>1561</v>
      </c>
      <c r="O112" s="234" t="s">
        <v>1398</v>
      </c>
      <c r="P112" s="228" t="s">
        <v>1562</v>
      </c>
    </row>
    <row r="113" spans="1:16" ht="48">
      <c r="A113" s="221">
        <v>108</v>
      </c>
      <c r="B113" s="242">
        <v>2081005</v>
      </c>
      <c r="C113" s="221">
        <v>302</v>
      </c>
      <c r="D113" s="221">
        <v>50202</v>
      </c>
      <c r="E113" s="244" t="s">
        <v>1688</v>
      </c>
      <c r="F113" s="244" t="s">
        <v>1689</v>
      </c>
      <c r="G113" s="232" t="s">
        <v>1396</v>
      </c>
      <c r="H113" s="232" t="s">
        <v>1690</v>
      </c>
      <c r="I113" s="225">
        <f t="shared" si="1"/>
        <v>15</v>
      </c>
      <c r="J113" s="253">
        <v>15</v>
      </c>
      <c r="K113" s="245">
        <v>0</v>
      </c>
      <c r="L113" s="226" t="s">
        <v>1595</v>
      </c>
      <c r="M113" s="227" t="s">
        <v>1691</v>
      </c>
      <c r="N113" s="253" t="s">
        <v>1561</v>
      </c>
      <c r="O113" s="234" t="s">
        <v>1398</v>
      </c>
      <c r="P113" s="228" t="s">
        <v>1562</v>
      </c>
    </row>
    <row r="114" spans="1:16" ht="48">
      <c r="A114" s="221">
        <v>109</v>
      </c>
      <c r="B114" s="242">
        <v>2081199</v>
      </c>
      <c r="C114" s="221">
        <v>30106</v>
      </c>
      <c r="D114" s="221">
        <v>50501</v>
      </c>
      <c r="E114" s="244" t="s">
        <v>1692</v>
      </c>
      <c r="F114" s="244" t="s">
        <v>1693</v>
      </c>
      <c r="G114" s="224" t="s">
        <v>1396</v>
      </c>
      <c r="H114" s="224" t="s">
        <v>1577</v>
      </c>
      <c r="I114" s="225">
        <f t="shared" si="1"/>
        <v>30</v>
      </c>
      <c r="J114" s="227">
        <v>30</v>
      </c>
      <c r="K114" s="245">
        <v>0</v>
      </c>
      <c r="L114" s="226" t="s">
        <v>1529</v>
      </c>
      <c r="M114" s="239" t="s">
        <v>1694</v>
      </c>
      <c r="N114" s="227" t="s">
        <v>1531</v>
      </c>
      <c r="O114" s="234" t="s">
        <v>1398</v>
      </c>
      <c r="P114" s="228" t="s">
        <v>1549</v>
      </c>
    </row>
    <row r="115" spans="1:16" ht="180">
      <c r="A115" s="221">
        <v>110</v>
      </c>
      <c r="B115" s="252">
        <v>2080199</v>
      </c>
      <c r="C115" s="252">
        <v>30199</v>
      </c>
      <c r="D115" s="252">
        <v>50101</v>
      </c>
      <c r="E115" s="252" t="s">
        <v>1695</v>
      </c>
      <c r="F115" s="252" t="s">
        <v>1696</v>
      </c>
      <c r="G115" s="236" t="s">
        <v>1401</v>
      </c>
      <c r="H115" s="236" t="s">
        <v>1401</v>
      </c>
      <c r="I115" s="225">
        <f t="shared" si="1"/>
        <v>157.78</v>
      </c>
      <c r="J115" s="223">
        <v>67.78</v>
      </c>
      <c r="K115" s="245">
        <v>90</v>
      </c>
      <c r="L115" s="226" t="s">
        <v>1697</v>
      </c>
      <c r="M115" s="228" t="s">
        <v>1698</v>
      </c>
      <c r="N115" s="223" t="s">
        <v>1531</v>
      </c>
      <c r="O115" s="234" t="s">
        <v>1398</v>
      </c>
      <c r="P115" s="222" t="s">
        <v>1532</v>
      </c>
    </row>
    <row r="116" spans="1:16" ht="96">
      <c r="A116" s="221">
        <v>111</v>
      </c>
      <c r="B116" s="252">
        <v>2080199</v>
      </c>
      <c r="C116" s="252">
        <v>30201</v>
      </c>
      <c r="D116" s="252">
        <v>50201</v>
      </c>
      <c r="E116" s="252" t="s">
        <v>1699</v>
      </c>
      <c r="F116" s="252" t="s">
        <v>1700</v>
      </c>
      <c r="G116" s="236" t="s">
        <v>1401</v>
      </c>
      <c r="H116" s="236" t="s">
        <v>1401</v>
      </c>
      <c r="I116" s="225">
        <f t="shared" si="1"/>
        <v>90</v>
      </c>
      <c r="J116" s="223">
        <v>90</v>
      </c>
      <c r="K116" s="245">
        <v>0</v>
      </c>
      <c r="L116" s="226" t="s">
        <v>1529</v>
      </c>
      <c r="M116" s="227" t="s">
        <v>1701</v>
      </c>
      <c r="N116" s="223" t="s">
        <v>1531</v>
      </c>
      <c r="O116" s="234" t="s">
        <v>1398</v>
      </c>
      <c r="P116" s="228" t="s">
        <v>1549</v>
      </c>
    </row>
    <row r="117" spans="1:16" ht="192">
      <c r="A117" s="221">
        <v>112</v>
      </c>
      <c r="B117" s="252">
        <v>2080199</v>
      </c>
      <c r="C117" s="252">
        <v>30106</v>
      </c>
      <c r="D117" s="252">
        <v>50201</v>
      </c>
      <c r="E117" s="252" t="s">
        <v>1702</v>
      </c>
      <c r="F117" s="252" t="s">
        <v>1703</v>
      </c>
      <c r="G117" s="236" t="s">
        <v>1401</v>
      </c>
      <c r="H117" s="236" t="s">
        <v>1401</v>
      </c>
      <c r="I117" s="225">
        <f t="shared" si="1"/>
        <v>64</v>
      </c>
      <c r="J117" s="223">
        <v>64</v>
      </c>
      <c r="K117" s="245">
        <v>0</v>
      </c>
      <c r="L117" s="226" t="s">
        <v>1529</v>
      </c>
      <c r="M117" s="228" t="s">
        <v>1704</v>
      </c>
      <c r="N117" s="223" t="s">
        <v>1531</v>
      </c>
      <c r="O117" s="234" t="s">
        <v>1398</v>
      </c>
      <c r="P117" s="228" t="s">
        <v>1549</v>
      </c>
    </row>
    <row r="118" spans="1:16" ht="36">
      <c r="A118" s="221">
        <v>113</v>
      </c>
      <c r="B118" s="252">
        <v>2080199</v>
      </c>
      <c r="C118" s="252">
        <v>30201</v>
      </c>
      <c r="D118" s="252">
        <v>50201</v>
      </c>
      <c r="E118" s="252" t="s">
        <v>1705</v>
      </c>
      <c r="F118" s="252" t="s">
        <v>1706</v>
      </c>
      <c r="G118" s="236" t="s">
        <v>1401</v>
      </c>
      <c r="H118" s="236" t="s">
        <v>1401</v>
      </c>
      <c r="I118" s="225">
        <f t="shared" si="1"/>
        <v>100</v>
      </c>
      <c r="J118" s="226">
        <v>100</v>
      </c>
      <c r="K118" s="225">
        <v>0</v>
      </c>
      <c r="L118" s="226" t="s">
        <v>1529</v>
      </c>
      <c r="M118" s="282" t="s">
        <v>1707</v>
      </c>
      <c r="N118" s="226" t="s">
        <v>1561</v>
      </c>
      <c r="O118" s="234" t="s">
        <v>1398</v>
      </c>
      <c r="P118" s="228" t="s">
        <v>1562</v>
      </c>
    </row>
    <row r="119" spans="1:16" ht="36">
      <c r="A119" s="221">
        <v>114</v>
      </c>
      <c r="B119" s="252">
        <v>2080101</v>
      </c>
      <c r="C119" s="252">
        <v>30214</v>
      </c>
      <c r="D119" s="252">
        <v>50201</v>
      </c>
      <c r="E119" s="252" t="s">
        <v>1708</v>
      </c>
      <c r="F119" s="252"/>
      <c r="G119" s="236" t="s">
        <v>1401</v>
      </c>
      <c r="H119" s="236" t="s">
        <v>1401</v>
      </c>
      <c r="I119" s="225">
        <f t="shared" si="1"/>
        <v>7</v>
      </c>
      <c r="J119" s="223">
        <v>7</v>
      </c>
      <c r="K119" s="245">
        <v>0</v>
      </c>
      <c r="L119" s="226" t="s">
        <v>1653</v>
      </c>
      <c r="M119" s="227" t="s">
        <v>1709</v>
      </c>
      <c r="N119" s="223" t="s">
        <v>1561</v>
      </c>
      <c r="O119" s="234" t="s">
        <v>1398</v>
      </c>
      <c r="P119" s="228" t="s">
        <v>1562</v>
      </c>
    </row>
    <row r="120" spans="1:16" ht="108">
      <c r="A120" s="221">
        <v>115</v>
      </c>
      <c r="B120" s="235">
        <v>2089999</v>
      </c>
      <c r="C120" s="235">
        <v>30399</v>
      </c>
      <c r="D120" s="235">
        <v>50999</v>
      </c>
      <c r="E120" s="235" t="s">
        <v>1710</v>
      </c>
      <c r="F120" s="235" t="s">
        <v>1711</v>
      </c>
      <c r="G120" s="236" t="s">
        <v>1401</v>
      </c>
      <c r="H120" s="236" t="s">
        <v>1402</v>
      </c>
      <c r="I120" s="225">
        <f t="shared" si="1"/>
        <v>135</v>
      </c>
      <c r="J120" s="246">
        <v>135</v>
      </c>
      <c r="K120" s="238">
        <v>0</v>
      </c>
      <c r="L120" s="226" t="s">
        <v>1529</v>
      </c>
      <c r="M120" s="235" t="s">
        <v>1712</v>
      </c>
      <c r="N120" s="246" t="s">
        <v>1531</v>
      </c>
      <c r="O120" s="234" t="s">
        <v>1398</v>
      </c>
      <c r="P120" s="222" t="s">
        <v>1532</v>
      </c>
    </row>
    <row r="121" spans="1:16" ht="60">
      <c r="A121" s="221">
        <v>116</v>
      </c>
      <c r="B121" s="235">
        <v>2080107</v>
      </c>
      <c r="C121" s="283">
        <v>30201</v>
      </c>
      <c r="D121" s="283">
        <v>50502</v>
      </c>
      <c r="E121" s="235" t="s">
        <v>1713</v>
      </c>
      <c r="F121" s="235" t="s">
        <v>1714</v>
      </c>
      <c r="G121" s="236" t="s">
        <v>1401</v>
      </c>
      <c r="H121" s="236" t="s">
        <v>1402</v>
      </c>
      <c r="I121" s="225">
        <f t="shared" si="1"/>
        <v>147</v>
      </c>
      <c r="J121" s="246">
        <v>147</v>
      </c>
      <c r="K121" s="238">
        <v>0</v>
      </c>
      <c r="L121" s="226" t="s">
        <v>1595</v>
      </c>
      <c r="M121" s="235" t="s">
        <v>1715</v>
      </c>
      <c r="N121" s="246" t="s">
        <v>1561</v>
      </c>
      <c r="O121" s="234" t="s">
        <v>1398</v>
      </c>
      <c r="P121" s="228" t="s">
        <v>1562</v>
      </c>
    </row>
    <row r="122" spans="1:16" ht="60">
      <c r="A122" s="221">
        <v>117</v>
      </c>
      <c r="B122" s="235">
        <v>2080107</v>
      </c>
      <c r="C122" s="283">
        <v>30201</v>
      </c>
      <c r="D122" s="283">
        <v>50502</v>
      </c>
      <c r="E122" s="235" t="s">
        <v>1716</v>
      </c>
      <c r="F122" s="235" t="s">
        <v>1717</v>
      </c>
      <c r="G122" s="236" t="s">
        <v>1401</v>
      </c>
      <c r="H122" s="236" t="s">
        <v>1402</v>
      </c>
      <c r="I122" s="225">
        <f t="shared" si="1"/>
        <v>50</v>
      </c>
      <c r="J122" s="246">
        <v>50</v>
      </c>
      <c r="K122" s="238">
        <v>0</v>
      </c>
      <c r="L122" s="226" t="s">
        <v>1529</v>
      </c>
      <c r="M122" s="235" t="s">
        <v>1718</v>
      </c>
      <c r="N122" s="246" t="s">
        <v>1561</v>
      </c>
      <c r="O122" s="234" t="s">
        <v>1398</v>
      </c>
      <c r="P122" s="228" t="s">
        <v>1562</v>
      </c>
    </row>
    <row r="123" spans="1:16" ht="36">
      <c r="A123" s="221">
        <v>118</v>
      </c>
      <c r="B123" s="242">
        <v>2080106</v>
      </c>
      <c r="C123" s="221">
        <v>30103</v>
      </c>
      <c r="D123" s="221">
        <v>50299</v>
      </c>
      <c r="E123" s="244" t="s">
        <v>1719</v>
      </c>
      <c r="F123" s="223" t="s">
        <v>1720</v>
      </c>
      <c r="G123" s="236" t="s">
        <v>1401</v>
      </c>
      <c r="H123" s="236" t="s">
        <v>1414</v>
      </c>
      <c r="I123" s="225">
        <f t="shared" si="1"/>
        <v>46</v>
      </c>
      <c r="J123" s="284">
        <v>46</v>
      </c>
      <c r="K123" s="225">
        <v>0</v>
      </c>
      <c r="L123" s="226" t="s">
        <v>1529</v>
      </c>
      <c r="M123" s="282" t="s">
        <v>1721</v>
      </c>
      <c r="N123" s="284" t="s">
        <v>1561</v>
      </c>
      <c r="O123" s="234" t="s">
        <v>1398</v>
      </c>
      <c r="P123" s="228" t="s">
        <v>1562</v>
      </c>
    </row>
    <row r="124" spans="1:16" ht="24">
      <c r="A124" s="221">
        <v>119</v>
      </c>
      <c r="B124" s="266">
        <v>2130804</v>
      </c>
      <c r="C124" s="263">
        <v>30399</v>
      </c>
      <c r="D124" s="263">
        <v>50999</v>
      </c>
      <c r="E124" s="285" t="s">
        <v>1722</v>
      </c>
      <c r="F124" s="223" t="s">
        <v>1723</v>
      </c>
      <c r="G124" s="223" t="s">
        <v>1724</v>
      </c>
      <c r="H124" s="223" t="s">
        <v>1725</v>
      </c>
      <c r="I124" s="225">
        <f t="shared" si="1"/>
        <v>400</v>
      </c>
      <c r="J124" s="225">
        <v>20</v>
      </c>
      <c r="K124" s="285">
        <v>380</v>
      </c>
      <c r="L124" s="226" t="s">
        <v>1529</v>
      </c>
      <c r="M124" s="223" t="s">
        <v>1726</v>
      </c>
      <c r="N124" s="265" t="s">
        <v>1531</v>
      </c>
      <c r="O124" s="227" t="s">
        <v>1584</v>
      </c>
      <c r="P124" s="222" t="s">
        <v>1532</v>
      </c>
    </row>
    <row r="125" spans="1:16" ht="36">
      <c r="A125" s="221">
        <v>120</v>
      </c>
      <c r="B125" s="280">
        <v>2080107</v>
      </c>
      <c r="C125" s="221">
        <v>30201</v>
      </c>
      <c r="D125" s="221">
        <v>50502</v>
      </c>
      <c r="E125" s="223" t="s">
        <v>1713</v>
      </c>
      <c r="F125" s="223" t="s">
        <v>1727</v>
      </c>
      <c r="G125" s="236" t="s">
        <v>1401</v>
      </c>
      <c r="H125" s="236" t="s">
        <v>1728</v>
      </c>
      <c r="I125" s="225">
        <f t="shared" si="1"/>
        <v>36</v>
      </c>
      <c r="J125" s="226">
        <v>36</v>
      </c>
      <c r="K125" s="226">
        <v>0</v>
      </c>
      <c r="L125" s="226" t="s">
        <v>1595</v>
      </c>
      <c r="M125" s="223" t="s">
        <v>1729</v>
      </c>
      <c r="N125" s="226" t="s">
        <v>1561</v>
      </c>
      <c r="O125" s="234" t="s">
        <v>1398</v>
      </c>
      <c r="P125" s="228" t="s">
        <v>1562</v>
      </c>
    </row>
    <row r="126" spans="1:16" ht="48">
      <c r="A126" s="221">
        <v>121</v>
      </c>
      <c r="B126" s="242">
        <v>2080899</v>
      </c>
      <c r="C126" s="221">
        <v>30399</v>
      </c>
      <c r="D126" s="221">
        <v>50999</v>
      </c>
      <c r="E126" s="243" t="s">
        <v>1730</v>
      </c>
      <c r="F126" s="223" t="s">
        <v>1731</v>
      </c>
      <c r="G126" s="224" t="s">
        <v>1418</v>
      </c>
      <c r="H126" s="224" t="s">
        <v>1418</v>
      </c>
      <c r="I126" s="225">
        <f t="shared" si="1"/>
        <v>100</v>
      </c>
      <c r="J126" s="226">
        <v>100</v>
      </c>
      <c r="K126" s="245">
        <v>0</v>
      </c>
      <c r="L126" s="226" t="s">
        <v>1529</v>
      </c>
      <c r="M126" s="223" t="s">
        <v>1732</v>
      </c>
      <c r="N126" s="226" t="s">
        <v>1531</v>
      </c>
      <c r="O126" s="234" t="s">
        <v>1398</v>
      </c>
      <c r="P126" s="222" t="s">
        <v>1532</v>
      </c>
    </row>
    <row r="127" spans="1:16" ht="60">
      <c r="A127" s="221">
        <v>122</v>
      </c>
      <c r="B127" s="242">
        <v>2080899</v>
      </c>
      <c r="C127" s="221">
        <v>30399</v>
      </c>
      <c r="D127" s="221">
        <v>50999</v>
      </c>
      <c r="E127" s="243" t="s">
        <v>1733</v>
      </c>
      <c r="F127" s="227" t="s">
        <v>1734</v>
      </c>
      <c r="G127" s="224" t="s">
        <v>1418</v>
      </c>
      <c r="H127" s="224" t="s">
        <v>1418</v>
      </c>
      <c r="I127" s="225">
        <f t="shared" si="1"/>
        <v>40</v>
      </c>
      <c r="J127" s="226">
        <v>40</v>
      </c>
      <c r="K127" s="245">
        <v>0</v>
      </c>
      <c r="L127" s="226" t="s">
        <v>1529</v>
      </c>
      <c r="M127" s="227" t="s">
        <v>1735</v>
      </c>
      <c r="N127" s="226" t="s">
        <v>1531</v>
      </c>
      <c r="O127" s="234" t="s">
        <v>1398</v>
      </c>
      <c r="P127" s="222" t="s">
        <v>1532</v>
      </c>
    </row>
    <row r="128" spans="1:16" ht="60">
      <c r="A128" s="221">
        <v>123</v>
      </c>
      <c r="B128" s="242">
        <v>2080899</v>
      </c>
      <c r="C128" s="221">
        <v>30399</v>
      </c>
      <c r="D128" s="221">
        <v>50999</v>
      </c>
      <c r="E128" s="243" t="s">
        <v>1736</v>
      </c>
      <c r="F128" s="244" t="s">
        <v>1737</v>
      </c>
      <c r="G128" s="224" t="s">
        <v>1418</v>
      </c>
      <c r="H128" s="224" t="s">
        <v>1418</v>
      </c>
      <c r="I128" s="225">
        <f t="shared" si="1"/>
        <v>100</v>
      </c>
      <c r="J128" s="246">
        <v>100</v>
      </c>
      <c r="K128" s="245">
        <v>0</v>
      </c>
      <c r="L128" s="226" t="s">
        <v>1529</v>
      </c>
      <c r="M128" s="244" t="s">
        <v>1738</v>
      </c>
      <c r="N128" s="246" t="s">
        <v>1531</v>
      </c>
      <c r="O128" s="234" t="s">
        <v>1398</v>
      </c>
      <c r="P128" s="222" t="s">
        <v>1532</v>
      </c>
    </row>
    <row r="129" spans="1:16" ht="84">
      <c r="A129" s="221">
        <v>124</v>
      </c>
      <c r="B129" s="242">
        <v>2082899</v>
      </c>
      <c r="C129" s="221">
        <v>30399</v>
      </c>
      <c r="D129" s="221">
        <v>50999</v>
      </c>
      <c r="E129" s="223" t="s">
        <v>1739</v>
      </c>
      <c r="F129" s="223" t="s">
        <v>1740</v>
      </c>
      <c r="G129" s="224" t="s">
        <v>1418</v>
      </c>
      <c r="H129" s="224" t="s">
        <v>1418</v>
      </c>
      <c r="I129" s="225">
        <f t="shared" si="1"/>
        <v>230</v>
      </c>
      <c r="J129" s="226">
        <v>230</v>
      </c>
      <c r="K129" s="245">
        <v>0</v>
      </c>
      <c r="L129" s="226" t="s">
        <v>1653</v>
      </c>
      <c r="M129" s="227" t="s">
        <v>1741</v>
      </c>
      <c r="N129" s="226" t="s">
        <v>1531</v>
      </c>
      <c r="O129" s="234" t="s">
        <v>1398</v>
      </c>
      <c r="P129" s="222" t="s">
        <v>1532</v>
      </c>
    </row>
    <row r="130" spans="1:16" ht="36">
      <c r="A130" s="221">
        <v>125</v>
      </c>
      <c r="B130" s="242">
        <v>2082899</v>
      </c>
      <c r="C130" s="221">
        <v>30399</v>
      </c>
      <c r="D130" s="221">
        <v>50999</v>
      </c>
      <c r="E130" s="223" t="s">
        <v>1742</v>
      </c>
      <c r="F130" s="223" t="s">
        <v>1743</v>
      </c>
      <c r="G130" s="224" t="s">
        <v>1418</v>
      </c>
      <c r="H130" s="224" t="s">
        <v>1418</v>
      </c>
      <c r="I130" s="225">
        <f t="shared" si="1"/>
        <v>8.5</v>
      </c>
      <c r="J130" s="226">
        <v>8.5</v>
      </c>
      <c r="K130" s="245">
        <v>0</v>
      </c>
      <c r="L130" s="226" t="s">
        <v>1529</v>
      </c>
      <c r="M130" s="223" t="s">
        <v>1744</v>
      </c>
      <c r="N130" s="226" t="s">
        <v>1531</v>
      </c>
      <c r="O130" s="234" t="s">
        <v>1398</v>
      </c>
      <c r="P130" s="286" t="s">
        <v>1745</v>
      </c>
    </row>
    <row r="131" spans="1:16" ht="48">
      <c r="A131" s="221">
        <v>126</v>
      </c>
      <c r="B131" s="242">
        <v>2082899</v>
      </c>
      <c r="C131" s="221">
        <v>30399</v>
      </c>
      <c r="D131" s="221">
        <v>50901</v>
      </c>
      <c r="E131" s="223" t="s">
        <v>1746</v>
      </c>
      <c r="F131" s="223" t="s">
        <v>1747</v>
      </c>
      <c r="G131" s="224" t="s">
        <v>1418</v>
      </c>
      <c r="H131" s="224" t="s">
        <v>1418</v>
      </c>
      <c r="I131" s="225">
        <f t="shared" si="1"/>
        <v>12</v>
      </c>
      <c r="J131" s="226">
        <v>12</v>
      </c>
      <c r="K131" s="245">
        <v>0</v>
      </c>
      <c r="L131" s="226" t="s">
        <v>1653</v>
      </c>
      <c r="M131" s="223" t="s">
        <v>1748</v>
      </c>
      <c r="N131" s="226" t="s">
        <v>1531</v>
      </c>
      <c r="O131" s="234" t="s">
        <v>1398</v>
      </c>
      <c r="P131" s="286" t="s">
        <v>1745</v>
      </c>
    </row>
    <row r="132" spans="1:16" ht="72">
      <c r="A132" s="221">
        <v>127</v>
      </c>
      <c r="B132" s="242">
        <v>2082899</v>
      </c>
      <c r="C132" s="221">
        <v>30399</v>
      </c>
      <c r="D132" s="221">
        <v>50999</v>
      </c>
      <c r="E132" s="243" t="s">
        <v>1749</v>
      </c>
      <c r="F132" s="243" t="s">
        <v>1750</v>
      </c>
      <c r="G132" s="224" t="s">
        <v>1418</v>
      </c>
      <c r="H132" s="224" t="s">
        <v>1418</v>
      </c>
      <c r="I132" s="225">
        <f t="shared" si="1"/>
        <v>260</v>
      </c>
      <c r="J132" s="244">
        <v>260</v>
      </c>
      <c r="K132" s="246">
        <v>0</v>
      </c>
      <c r="L132" s="226" t="s">
        <v>1529</v>
      </c>
      <c r="M132" s="244" t="s">
        <v>1751</v>
      </c>
      <c r="N132" s="244" t="s">
        <v>1531</v>
      </c>
      <c r="O132" s="234" t="s">
        <v>1398</v>
      </c>
      <c r="P132" s="228" t="s">
        <v>1549</v>
      </c>
    </row>
    <row r="133" spans="1:16" ht="36">
      <c r="A133" s="221">
        <v>128</v>
      </c>
      <c r="B133" s="247">
        <v>2082899</v>
      </c>
      <c r="C133" s="247">
        <v>30201</v>
      </c>
      <c r="D133" s="247">
        <v>50201</v>
      </c>
      <c r="E133" s="247" t="s">
        <v>1752</v>
      </c>
      <c r="F133" s="247" t="s">
        <v>1753</v>
      </c>
      <c r="G133" s="224" t="s">
        <v>1418</v>
      </c>
      <c r="H133" s="224" t="s">
        <v>1418</v>
      </c>
      <c r="I133" s="225">
        <f t="shared" si="1"/>
        <v>7</v>
      </c>
      <c r="J133" s="226">
        <v>7</v>
      </c>
      <c r="K133" s="246">
        <v>0</v>
      </c>
      <c r="L133" s="226" t="s">
        <v>1529</v>
      </c>
      <c r="M133" s="235" t="s">
        <v>1754</v>
      </c>
      <c r="N133" s="226" t="s">
        <v>1531</v>
      </c>
      <c r="O133" s="234" t="s">
        <v>1398</v>
      </c>
      <c r="P133" s="287" t="s">
        <v>1549</v>
      </c>
    </row>
    <row r="134" spans="1:16" ht="48">
      <c r="A134" s="221">
        <v>129</v>
      </c>
      <c r="B134" s="244">
        <v>2082899</v>
      </c>
      <c r="C134" s="244">
        <v>30299</v>
      </c>
      <c r="D134" s="244">
        <v>50299</v>
      </c>
      <c r="E134" s="244" t="s">
        <v>1755</v>
      </c>
      <c r="F134" s="244" t="s">
        <v>1756</v>
      </c>
      <c r="G134" s="224" t="s">
        <v>1418</v>
      </c>
      <c r="H134" s="224" t="s">
        <v>1418</v>
      </c>
      <c r="I134" s="225">
        <f t="shared" ref="I134:I141" si="2">J134+K134</f>
        <v>14.4</v>
      </c>
      <c r="J134" s="223">
        <v>14.4</v>
      </c>
      <c r="K134" s="226">
        <v>0</v>
      </c>
      <c r="L134" s="226" t="s">
        <v>1529</v>
      </c>
      <c r="M134" s="223" t="s">
        <v>1757</v>
      </c>
      <c r="N134" s="223" t="s">
        <v>1561</v>
      </c>
      <c r="O134" s="234" t="s">
        <v>1398</v>
      </c>
      <c r="P134" s="228" t="s">
        <v>1562</v>
      </c>
    </row>
    <row r="135" spans="1:16" ht="84">
      <c r="A135" s="221">
        <v>130</v>
      </c>
      <c r="B135" s="247">
        <v>2082899</v>
      </c>
      <c r="C135" s="247">
        <v>30399</v>
      </c>
      <c r="D135" s="247">
        <v>50999</v>
      </c>
      <c r="E135" s="248" t="s">
        <v>1758</v>
      </c>
      <c r="F135" s="248" t="s">
        <v>1759</v>
      </c>
      <c r="G135" s="224" t="s">
        <v>1418</v>
      </c>
      <c r="H135" s="224" t="s">
        <v>1418</v>
      </c>
      <c r="I135" s="225">
        <f t="shared" si="2"/>
        <v>15</v>
      </c>
      <c r="J135" s="250">
        <v>15</v>
      </c>
      <c r="K135" s="288">
        <v>0</v>
      </c>
      <c r="L135" s="226" t="s">
        <v>1529</v>
      </c>
      <c r="M135" s="251" t="s">
        <v>1760</v>
      </c>
      <c r="N135" s="250" t="s">
        <v>1561</v>
      </c>
      <c r="O135" s="234" t="s">
        <v>1398</v>
      </c>
      <c r="P135" s="228" t="s">
        <v>1562</v>
      </c>
    </row>
    <row r="136" spans="1:16" ht="24">
      <c r="A136" s="221">
        <v>131</v>
      </c>
      <c r="B136" s="244">
        <v>2082899</v>
      </c>
      <c r="C136" s="244">
        <v>30201</v>
      </c>
      <c r="D136" s="244">
        <v>50201</v>
      </c>
      <c r="E136" s="244" t="s">
        <v>1761</v>
      </c>
      <c r="F136" s="244" t="s">
        <v>1762</v>
      </c>
      <c r="G136" s="224" t="s">
        <v>1418</v>
      </c>
      <c r="H136" s="224" t="s">
        <v>1418</v>
      </c>
      <c r="I136" s="225">
        <f t="shared" si="2"/>
        <v>32</v>
      </c>
      <c r="J136" s="250">
        <v>32</v>
      </c>
      <c r="K136" s="225">
        <v>0</v>
      </c>
      <c r="L136" s="226" t="s">
        <v>1529</v>
      </c>
      <c r="M136" s="251"/>
      <c r="N136" s="250" t="s">
        <v>1561</v>
      </c>
      <c r="O136" s="234" t="s">
        <v>1398</v>
      </c>
      <c r="P136" s="228" t="s">
        <v>1562</v>
      </c>
    </row>
    <row r="137" spans="1:16" ht="36">
      <c r="A137" s="221">
        <v>132</v>
      </c>
      <c r="B137" s="244">
        <v>2082899</v>
      </c>
      <c r="C137" s="244">
        <v>30201</v>
      </c>
      <c r="D137" s="244">
        <v>50201</v>
      </c>
      <c r="E137" s="244" t="s">
        <v>1763</v>
      </c>
      <c r="F137" s="244" t="s">
        <v>1764</v>
      </c>
      <c r="G137" s="224" t="s">
        <v>1418</v>
      </c>
      <c r="H137" s="224" t="s">
        <v>1418</v>
      </c>
      <c r="I137" s="225">
        <f t="shared" si="2"/>
        <v>10</v>
      </c>
      <c r="J137" s="246">
        <v>10</v>
      </c>
      <c r="K137" s="246">
        <v>0</v>
      </c>
      <c r="L137" s="226" t="s">
        <v>1529</v>
      </c>
      <c r="M137" s="244" t="s">
        <v>1765</v>
      </c>
      <c r="N137" s="246" t="s">
        <v>1561</v>
      </c>
      <c r="O137" s="234" t="s">
        <v>1398</v>
      </c>
      <c r="P137" s="228" t="s">
        <v>1562</v>
      </c>
    </row>
    <row r="138" spans="1:16" ht="120">
      <c r="A138" s="221">
        <v>133</v>
      </c>
      <c r="B138" s="247">
        <v>2082899</v>
      </c>
      <c r="C138" s="247">
        <v>30213</v>
      </c>
      <c r="D138" s="247">
        <v>50209</v>
      </c>
      <c r="E138" s="227" t="s">
        <v>1766</v>
      </c>
      <c r="F138" s="247" t="s">
        <v>1767</v>
      </c>
      <c r="G138" s="224" t="s">
        <v>1418</v>
      </c>
      <c r="H138" s="224" t="s">
        <v>1418</v>
      </c>
      <c r="I138" s="225">
        <f t="shared" si="2"/>
        <v>8</v>
      </c>
      <c r="J138" s="226">
        <v>8</v>
      </c>
      <c r="K138" s="245">
        <v>0</v>
      </c>
      <c r="L138" s="226" t="s">
        <v>1529</v>
      </c>
      <c r="M138" s="227" t="s">
        <v>1768</v>
      </c>
      <c r="N138" s="226" t="s">
        <v>1561</v>
      </c>
      <c r="O138" s="234" t="s">
        <v>1398</v>
      </c>
      <c r="P138" s="228" t="s">
        <v>1562</v>
      </c>
    </row>
    <row r="139" spans="1:16" ht="72">
      <c r="A139" s="221">
        <v>134</v>
      </c>
      <c r="B139" s="242">
        <v>2089999</v>
      </c>
      <c r="C139" s="221">
        <v>30302</v>
      </c>
      <c r="D139" s="221">
        <v>50905</v>
      </c>
      <c r="E139" s="223" t="s">
        <v>1769</v>
      </c>
      <c r="F139" s="223" t="s">
        <v>1770</v>
      </c>
      <c r="G139" s="224" t="s">
        <v>1418</v>
      </c>
      <c r="H139" s="224" t="s">
        <v>1771</v>
      </c>
      <c r="I139" s="225">
        <f t="shared" si="2"/>
        <v>72</v>
      </c>
      <c r="J139" s="223">
        <v>72</v>
      </c>
      <c r="K139" s="226">
        <v>0</v>
      </c>
      <c r="L139" s="226" t="s">
        <v>1653</v>
      </c>
      <c r="M139" s="223" t="s">
        <v>1772</v>
      </c>
      <c r="N139" s="223" t="s">
        <v>1531</v>
      </c>
      <c r="O139" s="234" t="s">
        <v>1398</v>
      </c>
      <c r="P139" s="222" t="s">
        <v>1532</v>
      </c>
    </row>
    <row r="140" spans="1:16" ht="48">
      <c r="A140" s="221">
        <v>135</v>
      </c>
      <c r="B140" s="242">
        <v>2080902</v>
      </c>
      <c r="C140" s="221">
        <v>30399</v>
      </c>
      <c r="D140" s="221">
        <v>50999</v>
      </c>
      <c r="E140" s="223" t="s">
        <v>1773</v>
      </c>
      <c r="F140" s="223"/>
      <c r="G140" s="224" t="s">
        <v>1418</v>
      </c>
      <c r="H140" s="224" t="s">
        <v>1771</v>
      </c>
      <c r="I140" s="225">
        <f t="shared" si="2"/>
        <v>10</v>
      </c>
      <c r="J140" s="223">
        <v>10</v>
      </c>
      <c r="K140" s="226">
        <v>0</v>
      </c>
      <c r="L140" s="226" t="s">
        <v>1529</v>
      </c>
      <c r="M140" s="223" t="s">
        <v>1774</v>
      </c>
      <c r="N140" s="223" t="s">
        <v>1561</v>
      </c>
      <c r="O140" s="234" t="s">
        <v>1398</v>
      </c>
      <c r="P140" s="228" t="s">
        <v>1562</v>
      </c>
    </row>
    <row r="141" spans="1:16" ht="62.1" customHeight="1">
      <c r="A141" s="221">
        <v>136</v>
      </c>
      <c r="B141" s="289">
        <v>2101102</v>
      </c>
      <c r="C141" s="221">
        <v>30110</v>
      </c>
      <c r="D141" s="221">
        <v>50501</v>
      </c>
      <c r="E141" s="223" t="s">
        <v>1775</v>
      </c>
      <c r="F141" s="223" t="s">
        <v>1776</v>
      </c>
      <c r="G141" s="224" t="s">
        <v>1418</v>
      </c>
      <c r="H141" s="224" t="s">
        <v>1771</v>
      </c>
      <c r="I141" s="225">
        <f t="shared" si="2"/>
        <v>12</v>
      </c>
      <c r="J141" s="226">
        <v>12</v>
      </c>
      <c r="K141" s="226">
        <v>0</v>
      </c>
      <c r="L141" s="226" t="s">
        <v>1529</v>
      </c>
      <c r="M141" s="227"/>
      <c r="N141" s="223" t="s">
        <v>1561</v>
      </c>
      <c r="O141" s="234" t="s">
        <v>1398</v>
      </c>
      <c r="P141" s="228" t="s">
        <v>1562</v>
      </c>
    </row>
    <row r="142" spans="1:16" ht="72">
      <c r="A142" s="221">
        <v>137</v>
      </c>
      <c r="B142" s="289">
        <v>2082805</v>
      </c>
      <c r="C142" s="221">
        <v>30106</v>
      </c>
      <c r="D142" s="221">
        <v>50501</v>
      </c>
      <c r="E142" s="223" t="s">
        <v>1777</v>
      </c>
      <c r="F142" s="223" t="s">
        <v>1778</v>
      </c>
      <c r="G142" s="224" t="s">
        <v>1418</v>
      </c>
      <c r="H142" s="224" t="s">
        <v>1779</v>
      </c>
      <c r="I142" s="225">
        <f t="shared" ref="I142:I198" si="3">J142+K142</f>
        <v>18</v>
      </c>
      <c r="J142" s="226">
        <v>18</v>
      </c>
      <c r="K142" s="226">
        <v>0</v>
      </c>
      <c r="L142" s="226" t="s">
        <v>1529</v>
      </c>
      <c r="M142" s="227" t="s">
        <v>1780</v>
      </c>
      <c r="N142" s="226" t="s">
        <v>1531</v>
      </c>
      <c r="O142" s="234" t="s">
        <v>1398</v>
      </c>
      <c r="P142" s="228" t="s">
        <v>1549</v>
      </c>
    </row>
    <row r="143" spans="1:16" ht="36">
      <c r="A143" s="221">
        <v>138</v>
      </c>
      <c r="B143" s="242">
        <v>2081005</v>
      </c>
      <c r="C143" s="221">
        <v>301</v>
      </c>
      <c r="D143" s="221">
        <v>50101</v>
      </c>
      <c r="E143" s="223" t="s">
        <v>1781</v>
      </c>
      <c r="F143" s="223" t="s">
        <v>1782</v>
      </c>
      <c r="G143" s="224" t="s">
        <v>1418</v>
      </c>
      <c r="H143" s="232" t="s">
        <v>1690</v>
      </c>
      <c r="I143" s="225">
        <f t="shared" si="3"/>
        <v>12.8</v>
      </c>
      <c r="J143" s="253">
        <v>12.8</v>
      </c>
      <c r="K143" s="226">
        <v>0</v>
      </c>
      <c r="L143" s="226" t="s">
        <v>1540</v>
      </c>
      <c r="M143" s="223" t="s">
        <v>1783</v>
      </c>
      <c r="N143" s="253" t="s">
        <v>1531</v>
      </c>
      <c r="O143" s="234" t="s">
        <v>1398</v>
      </c>
      <c r="P143" s="254" t="s">
        <v>1542</v>
      </c>
    </row>
    <row r="144" spans="1:16" ht="156">
      <c r="A144" s="221">
        <v>139</v>
      </c>
      <c r="B144" s="242">
        <v>2080501</v>
      </c>
      <c r="C144" s="221">
        <v>31302</v>
      </c>
      <c r="D144" s="221">
        <v>50901</v>
      </c>
      <c r="E144" s="223" t="s">
        <v>1784</v>
      </c>
      <c r="F144" s="223" t="s">
        <v>1785</v>
      </c>
      <c r="G144" s="224" t="s">
        <v>1433</v>
      </c>
      <c r="H144" s="224" t="s">
        <v>1433</v>
      </c>
      <c r="I144" s="225">
        <f t="shared" si="3"/>
        <v>50</v>
      </c>
      <c r="J144" s="226">
        <v>50</v>
      </c>
      <c r="K144" s="226">
        <v>0</v>
      </c>
      <c r="L144" s="226" t="s">
        <v>1529</v>
      </c>
      <c r="M144" s="228" t="s">
        <v>1786</v>
      </c>
      <c r="N144" s="226" t="s">
        <v>1531</v>
      </c>
      <c r="O144" s="234" t="s">
        <v>1398</v>
      </c>
      <c r="P144" s="222" t="s">
        <v>1532</v>
      </c>
    </row>
    <row r="145" spans="1:16" ht="36">
      <c r="A145" s="221">
        <v>140</v>
      </c>
      <c r="B145" s="242">
        <v>2101299</v>
      </c>
      <c r="C145" s="221">
        <v>31302</v>
      </c>
      <c r="D145" s="221">
        <v>51002</v>
      </c>
      <c r="E145" s="223" t="s">
        <v>1787</v>
      </c>
      <c r="F145" s="223" t="s">
        <v>1788</v>
      </c>
      <c r="G145" s="224" t="s">
        <v>1433</v>
      </c>
      <c r="H145" s="224" t="s">
        <v>1433</v>
      </c>
      <c r="I145" s="225">
        <f t="shared" si="3"/>
        <v>10.4</v>
      </c>
      <c r="J145" s="226">
        <v>10.4</v>
      </c>
      <c r="K145" s="245">
        <v>0</v>
      </c>
      <c r="L145" s="226" t="s">
        <v>1653</v>
      </c>
      <c r="M145" s="227" t="s">
        <v>1789</v>
      </c>
      <c r="N145" s="226" t="s">
        <v>1531</v>
      </c>
      <c r="O145" s="234" t="s">
        <v>1398</v>
      </c>
      <c r="P145" s="222" t="s">
        <v>1532</v>
      </c>
    </row>
    <row r="146" spans="1:16" ht="60">
      <c r="A146" s="221">
        <v>141</v>
      </c>
      <c r="B146" s="242">
        <v>2101506</v>
      </c>
      <c r="C146" s="221">
        <v>30201</v>
      </c>
      <c r="D146" s="221">
        <v>50201</v>
      </c>
      <c r="E146" s="223" t="s">
        <v>1790</v>
      </c>
      <c r="F146" s="223" t="s">
        <v>1791</v>
      </c>
      <c r="G146" s="224" t="s">
        <v>1433</v>
      </c>
      <c r="H146" s="224" t="s">
        <v>1433</v>
      </c>
      <c r="I146" s="225">
        <f t="shared" si="3"/>
        <v>74</v>
      </c>
      <c r="J146" s="226">
        <v>74</v>
      </c>
      <c r="K146" s="226">
        <v>0</v>
      </c>
      <c r="L146" s="226" t="s">
        <v>1529</v>
      </c>
      <c r="M146" s="227" t="s">
        <v>1792</v>
      </c>
      <c r="N146" s="226" t="s">
        <v>1561</v>
      </c>
      <c r="O146" s="234" t="s">
        <v>1398</v>
      </c>
      <c r="P146" s="228" t="s">
        <v>1562</v>
      </c>
    </row>
    <row r="147" spans="1:16" ht="36">
      <c r="A147" s="221">
        <v>142</v>
      </c>
      <c r="B147" s="242">
        <v>2101506</v>
      </c>
      <c r="C147" s="221">
        <v>30201</v>
      </c>
      <c r="D147" s="221">
        <v>50201</v>
      </c>
      <c r="E147" s="244" t="s">
        <v>1793</v>
      </c>
      <c r="F147" s="244" t="s">
        <v>1794</v>
      </c>
      <c r="G147" s="224" t="s">
        <v>1433</v>
      </c>
      <c r="H147" s="224" t="s">
        <v>1433</v>
      </c>
      <c r="I147" s="225">
        <f t="shared" si="3"/>
        <v>160</v>
      </c>
      <c r="J147" s="246">
        <v>160</v>
      </c>
      <c r="K147" s="245">
        <v>0</v>
      </c>
      <c r="L147" s="226" t="s">
        <v>1529</v>
      </c>
      <c r="M147" s="244" t="s">
        <v>1795</v>
      </c>
      <c r="N147" s="246" t="s">
        <v>1561</v>
      </c>
      <c r="O147" s="234" t="s">
        <v>1398</v>
      </c>
      <c r="P147" s="228" t="s">
        <v>1562</v>
      </c>
    </row>
    <row r="148" spans="1:16" ht="24">
      <c r="A148" s="221">
        <v>143</v>
      </c>
      <c r="B148" s="242">
        <v>2101501</v>
      </c>
      <c r="C148" s="221">
        <v>30213</v>
      </c>
      <c r="D148" s="221">
        <v>50209</v>
      </c>
      <c r="E148" s="223" t="s">
        <v>1796</v>
      </c>
      <c r="F148" s="223" t="s">
        <v>1791</v>
      </c>
      <c r="G148" s="224" t="s">
        <v>1433</v>
      </c>
      <c r="H148" s="224" t="s">
        <v>1433</v>
      </c>
      <c r="I148" s="225">
        <f t="shared" si="3"/>
        <v>28</v>
      </c>
      <c r="J148" s="246">
        <v>28</v>
      </c>
      <c r="K148" s="226">
        <v>0</v>
      </c>
      <c r="L148" s="226" t="s">
        <v>1529</v>
      </c>
      <c r="M148" s="244" t="s">
        <v>1797</v>
      </c>
      <c r="N148" s="246" t="s">
        <v>1561</v>
      </c>
      <c r="O148" s="234" t="s">
        <v>1398</v>
      </c>
      <c r="P148" s="228" t="s">
        <v>1562</v>
      </c>
    </row>
    <row r="149" spans="1:16" ht="24">
      <c r="A149" s="221">
        <v>144</v>
      </c>
      <c r="B149" s="242">
        <v>2101501</v>
      </c>
      <c r="C149" s="221">
        <v>30201</v>
      </c>
      <c r="D149" s="221">
        <v>50201</v>
      </c>
      <c r="E149" s="240" t="s">
        <v>1798</v>
      </c>
      <c r="F149" s="223" t="s">
        <v>1799</v>
      </c>
      <c r="G149" s="224" t="s">
        <v>1433</v>
      </c>
      <c r="H149" s="224" t="s">
        <v>1433</v>
      </c>
      <c r="I149" s="225">
        <f t="shared" si="3"/>
        <v>20</v>
      </c>
      <c r="J149" s="246">
        <v>20</v>
      </c>
      <c r="K149" s="226">
        <v>0</v>
      </c>
      <c r="L149" s="226" t="s">
        <v>1595</v>
      </c>
      <c r="M149" s="244" t="s">
        <v>1800</v>
      </c>
      <c r="N149" s="246" t="s">
        <v>1561</v>
      </c>
      <c r="O149" s="234" t="s">
        <v>1398</v>
      </c>
      <c r="P149" s="228" t="s">
        <v>1562</v>
      </c>
    </row>
    <row r="150" spans="1:16" ht="108">
      <c r="A150" s="221">
        <v>145</v>
      </c>
      <c r="B150" s="252">
        <v>2100799</v>
      </c>
      <c r="C150" s="252">
        <v>303</v>
      </c>
      <c r="D150" s="252">
        <v>509</v>
      </c>
      <c r="E150" s="252" t="s">
        <v>1801</v>
      </c>
      <c r="F150" s="252" t="s">
        <v>1802</v>
      </c>
      <c r="G150" s="236" t="s">
        <v>1437</v>
      </c>
      <c r="H150" s="236" t="s">
        <v>1437</v>
      </c>
      <c r="I150" s="225">
        <f t="shared" si="3"/>
        <v>1.73</v>
      </c>
      <c r="J150" s="246">
        <v>1.73</v>
      </c>
      <c r="K150" s="246">
        <v>0</v>
      </c>
      <c r="L150" s="226" t="s">
        <v>1653</v>
      </c>
      <c r="M150" s="244" t="s">
        <v>1803</v>
      </c>
      <c r="N150" s="246" t="s">
        <v>1531</v>
      </c>
      <c r="O150" s="234" t="s">
        <v>1398</v>
      </c>
      <c r="P150" s="222" t="s">
        <v>1532</v>
      </c>
    </row>
    <row r="151" spans="1:16" ht="216">
      <c r="A151" s="221">
        <v>146</v>
      </c>
      <c r="B151" s="252">
        <v>2100717</v>
      </c>
      <c r="C151" s="252">
        <v>303</v>
      </c>
      <c r="D151" s="252">
        <v>509</v>
      </c>
      <c r="E151" s="252" t="s">
        <v>1804</v>
      </c>
      <c r="F151" s="252" t="s">
        <v>1805</v>
      </c>
      <c r="G151" s="236" t="s">
        <v>1437</v>
      </c>
      <c r="H151" s="236" t="s">
        <v>1437</v>
      </c>
      <c r="I151" s="225">
        <f t="shared" si="3"/>
        <v>84</v>
      </c>
      <c r="J151" s="226">
        <v>84</v>
      </c>
      <c r="K151" s="226">
        <v>0</v>
      </c>
      <c r="L151" s="226" t="s">
        <v>1529</v>
      </c>
      <c r="M151" s="252" t="s">
        <v>1806</v>
      </c>
      <c r="N151" s="226" t="s">
        <v>1531</v>
      </c>
      <c r="O151" s="234" t="s">
        <v>1398</v>
      </c>
      <c r="P151" s="222" t="s">
        <v>1532</v>
      </c>
    </row>
    <row r="152" spans="1:16" ht="60">
      <c r="A152" s="221">
        <v>147</v>
      </c>
      <c r="B152" s="252">
        <v>2100201</v>
      </c>
      <c r="C152" s="252">
        <v>303</v>
      </c>
      <c r="D152" s="252">
        <v>509</v>
      </c>
      <c r="E152" s="252" t="s">
        <v>1807</v>
      </c>
      <c r="F152" s="252" t="s">
        <v>1808</v>
      </c>
      <c r="G152" s="236" t="s">
        <v>1437</v>
      </c>
      <c r="H152" s="236" t="s">
        <v>1437</v>
      </c>
      <c r="I152" s="225">
        <f t="shared" si="3"/>
        <v>23</v>
      </c>
      <c r="J152" s="246">
        <v>23</v>
      </c>
      <c r="K152" s="246">
        <v>0</v>
      </c>
      <c r="L152" s="226" t="s">
        <v>1529</v>
      </c>
      <c r="M152" s="244" t="s">
        <v>1809</v>
      </c>
      <c r="N152" s="246" t="s">
        <v>1531</v>
      </c>
      <c r="O152" s="234" t="s">
        <v>1398</v>
      </c>
      <c r="P152" s="222" t="s">
        <v>1532</v>
      </c>
    </row>
    <row r="153" spans="1:16" ht="48">
      <c r="A153" s="221">
        <v>148</v>
      </c>
      <c r="B153" s="252">
        <v>2100717</v>
      </c>
      <c r="C153" s="252">
        <v>302</v>
      </c>
      <c r="D153" s="252">
        <v>502</v>
      </c>
      <c r="E153" s="252" t="s">
        <v>1810</v>
      </c>
      <c r="F153" s="252" t="s">
        <v>1811</v>
      </c>
      <c r="G153" s="236" t="s">
        <v>1437</v>
      </c>
      <c r="H153" s="236" t="s">
        <v>1437</v>
      </c>
      <c r="I153" s="225">
        <f t="shared" si="3"/>
        <v>90</v>
      </c>
      <c r="J153" s="246">
        <v>90</v>
      </c>
      <c r="K153" s="246">
        <v>0</v>
      </c>
      <c r="L153" s="226" t="s">
        <v>1529</v>
      </c>
      <c r="M153" s="244" t="s">
        <v>1812</v>
      </c>
      <c r="N153" s="246" t="s">
        <v>1531</v>
      </c>
      <c r="O153" s="234" t="s">
        <v>1398</v>
      </c>
      <c r="P153" s="222" t="s">
        <v>1532</v>
      </c>
    </row>
    <row r="154" spans="1:16" ht="72">
      <c r="A154" s="221">
        <v>149</v>
      </c>
      <c r="B154" s="252">
        <v>2100299</v>
      </c>
      <c r="C154" s="252">
        <v>302</v>
      </c>
      <c r="D154" s="252">
        <v>502</v>
      </c>
      <c r="E154" s="252" t="s">
        <v>1813</v>
      </c>
      <c r="F154" s="252" t="s">
        <v>1814</v>
      </c>
      <c r="G154" s="236" t="s">
        <v>1437</v>
      </c>
      <c r="H154" s="236" t="s">
        <v>1437</v>
      </c>
      <c r="I154" s="225">
        <f t="shared" si="3"/>
        <v>577</v>
      </c>
      <c r="J154" s="246">
        <v>280</v>
      </c>
      <c r="K154" s="246">
        <v>297</v>
      </c>
      <c r="L154" s="226" t="s">
        <v>1529</v>
      </c>
      <c r="M154" s="239" t="s">
        <v>1815</v>
      </c>
      <c r="N154" s="246" t="s">
        <v>1531</v>
      </c>
      <c r="O154" s="234" t="s">
        <v>1398</v>
      </c>
      <c r="P154" s="222" t="s">
        <v>1532</v>
      </c>
    </row>
    <row r="155" spans="1:16" ht="48">
      <c r="A155" s="221">
        <v>150</v>
      </c>
      <c r="B155" s="252">
        <v>2100717</v>
      </c>
      <c r="C155" s="252">
        <v>303</v>
      </c>
      <c r="D155" s="252">
        <v>509</v>
      </c>
      <c r="E155" s="252" t="s">
        <v>1816</v>
      </c>
      <c r="F155" s="252" t="s">
        <v>1817</v>
      </c>
      <c r="G155" s="236" t="s">
        <v>1437</v>
      </c>
      <c r="H155" s="236" t="s">
        <v>1437</v>
      </c>
      <c r="I155" s="225">
        <f t="shared" si="3"/>
        <v>5</v>
      </c>
      <c r="J155" s="246">
        <v>5</v>
      </c>
      <c r="K155" s="246">
        <v>0</v>
      </c>
      <c r="L155" s="226" t="s">
        <v>1529</v>
      </c>
      <c r="M155" s="244" t="s">
        <v>1818</v>
      </c>
      <c r="N155" s="246" t="s">
        <v>1531</v>
      </c>
      <c r="O155" s="234" t="s">
        <v>1398</v>
      </c>
      <c r="P155" s="222" t="s">
        <v>1532</v>
      </c>
    </row>
    <row r="156" spans="1:16" ht="48">
      <c r="A156" s="221">
        <v>151</v>
      </c>
      <c r="B156" s="252">
        <v>2100799</v>
      </c>
      <c r="C156" s="252">
        <v>303</v>
      </c>
      <c r="D156" s="252">
        <v>509</v>
      </c>
      <c r="E156" s="290" t="s">
        <v>1819</v>
      </c>
      <c r="F156" s="290" t="s">
        <v>1820</v>
      </c>
      <c r="G156" s="236" t="s">
        <v>1437</v>
      </c>
      <c r="H156" s="236" t="s">
        <v>1437</v>
      </c>
      <c r="I156" s="225">
        <f t="shared" si="3"/>
        <v>96.4</v>
      </c>
      <c r="J156" s="233">
        <v>10</v>
      </c>
      <c r="K156" s="233">
        <v>86.4</v>
      </c>
      <c r="L156" s="226" t="s">
        <v>1529</v>
      </c>
      <c r="M156" s="290" t="s">
        <v>1821</v>
      </c>
      <c r="N156" s="233" t="s">
        <v>1531</v>
      </c>
      <c r="O156" s="234" t="s">
        <v>1398</v>
      </c>
      <c r="P156" s="222" t="s">
        <v>1532</v>
      </c>
    </row>
    <row r="157" spans="1:16" ht="96">
      <c r="A157" s="221">
        <v>152</v>
      </c>
      <c r="B157" s="252">
        <v>2100717</v>
      </c>
      <c r="C157" s="252">
        <v>303</v>
      </c>
      <c r="D157" s="252">
        <v>509</v>
      </c>
      <c r="E157" s="252" t="s">
        <v>1822</v>
      </c>
      <c r="F157" s="252" t="s">
        <v>1823</v>
      </c>
      <c r="G157" s="236" t="s">
        <v>1437</v>
      </c>
      <c r="H157" s="236" t="s">
        <v>1437</v>
      </c>
      <c r="I157" s="225">
        <f t="shared" si="3"/>
        <v>1.73</v>
      </c>
      <c r="J157" s="226">
        <v>1.03</v>
      </c>
      <c r="K157" s="226">
        <v>0.7</v>
      </c>
      <c r="L157" s="226" t="s">
        <v>1529</v>
      </c>
      <c r="M157" s="223" t="s">
        <v>1824</v>
      </c>
      <c r="N157" s="226" t="s">
        <v>1531</v>
      </c>
      <c r="O157" s="234" t="s">
        <v>1398</v>
      </c>
      <c r="P157" s="261" t="s">
        <v>1549</v>
      </c>
    </row>
    <row r="158" spans="1:16" ht="108">
      <c r="A158" s="221">
        <v>153</v>
      </c>
      <c r="B158" s="252">
        <v>2100799</v>
      </c>
      <c r="C158" s="252">
        <v>303</v>
      </c>
      <c r="D158" s="252">
        <v>509</v>
      </c>
      <c r="E158" s="252" t="s">
        <v>1825</v>
      </c>
      <c r="F158" s="252" t="s">
        <v>1826</v>
      </c>
      <c r="G158" s="236" t="s">
        <v>1437</v>
      </c>
      <c r="H158" s="236" t="s">
        <v>1437</v>
      </c>
      <c r="I158" s="225">
        <f t="shared" si="3"/>
        <v>300</v>
      </c>
      <c r="J158" s="246">
        <v>300</v>
      </c>
      <c r="K158" s="246">
        <v>0</v>
      </c>
      <c r="L158" s="226" t="s">
        <v>1529</v>
      </c>
      <c r="M158" s="244" t="s">
        <v>1827</v>
      </c>
      <c r="N158" s="246" t="s">
        <v>1531</v>
      </c>
      <c r="O158" s="234" t="s">
        <v>1398</v>
      </c>
      <c r="P158" s="228" t="s">
        <v>1549</v>
      </c>
    </row>
    <row r="159" spans="1:16" ht="48">
      <c r="A159" s="221">
        <v>154</v>
      </c>
      <c r="B159" s="252">
        <v>2101704</v>
      </c>
      <c r="C159" s="252">
        <v>302</v>
      </c>
      <c r="D159" s="252">
        <v>502</v>
      </c>
      <c r="E159" s="252" t="s">
        <v>1828</v>
      </c>
      <c r="F159" s="252" t="s">
        <v>1829</v>
      </c>
      <c r="G159" s="236" t="s">
        <v>1437</v>
      </c>
      <c r="H159" s="236" t="s">
        <v>1437</v>
      </c>
      <c r="I159" s="225">
        <f t="shared" si="3"/>
        <v>220</v>
      </c>
      <c r="J159" s="246">
        <v>220</v>
      </c>
      <c r="K159" s="225">
        <v>0</v>
      </c>
      <c r="L159" s="226" t="s">
        <v>1529</v>
      </c>
      <c r="M159" s="261"/>
      <c r="N159" s="246" t="s">
        <v>1531</v>
      </c>
      <c r="O159" s="234" t="s">
        <v>1398</v>
      </c>
      <c r="P159" s="228" t="s">
        <v>1549</v>
      </c>
    </row>
    <row r="160" spans="1:16" ht="96">
      <c r="A160" s="221">
        <v>155</v>
      </c>
      <c r="B160" s="252">
        <v>2101704</v>
      </c>
      <c r="C160" s="252">
        <v>302</v>
      </c>
      <c r="D160" s="252">
        <v>509</v>
      </c>
      <c r="E160" s="252" t="s">
        <v>1830</v>
      </c>
      <c r="F160" s="252" t="s">
        <v>1831</v>
      </c>
      <c r="G160" s="236" t="s">
        <v>1437</v>
      </c>
      <c r="H160" s="236" t="s">
        <v>1437</v>
      </c>
      <c r="I160" s="225">
        <f t="shared" si="3"/>
        <v>40</v>
      </c>
      <c r="J160" s="246">
        <v>40</v>
      </c>
      <c r="K160" s="246">
        <v>0</v>
      </c>
      <c r="L160" s="226" t="s">
        <v>1529</v>
      </c>
      <c r="M160" s="261" t="s">
        <v>1832</v>
      </c>
      <c r="N160" s="246" t="s">
        <v>1531</v>
      </c>
      <c r="O160" s="234" t="s">
        <v>1398</v>
      </c>
      <c r="P160" s="228" t="s">
        <v>1549</v>
      </c>
    </row>
    <row r="161" spans="1:16" ht="60">
      <c r="A161" s="221">
        <v>156</v>
      </c>
      <c r="B161" s="252">
        <v>2100409</v>
      </c>
      <c r="C161" s="252">
        <v>302</v>
      </c>
      <c r="D161" s="252">
        <v>502</v>
      </c>
      <c r="E161" s="252" t="s">
        <v>1833</v>
      </c>
      <c r="F161" s="252" t="s">
        <v>1834</v>
      </c>
      <c r="G161" s="236" t="s">
        <v>1437</v>
      </c>
      <c r="H161" s="236" t="s">
        <v>1437</v>
      </c>
      <c r="I161" s="225">
        <f t="shared" si="3"/>
        <v>5</v>
      </c>
      <c r="J161" s="246">
        <v>5</v>
      </c>
      <c r="K161" s="246">
        <v>0</v>
      </c>
      <c r="L161" s="226" t="s">
        <v>1529</v>
      </c>
      <c r="M161" s="244" t="s">
        <v>1835</v>
      </c>
      <c r="N161" s="246" t="s">
        <v>1561</v>
      </c>
      <c r="O161" s="234" t="s">
        <v>1398</v>
      </c>
      <c r="P161" s="228" t="s">
        <v>1562</v>
      </c>
    </row>
    <row r="162" spans="1:16" ht="108">
      <c r="A162" s="221">
        <v>157</v>
      </c>
      <c r="B162" s="252">
        <v>2100409</v>
      </c>
      <c r="C162" s="252">
        <v>302</v>
      </c>
      <c r="D162" s="252">
        <v>502</v>
      </c>
      <c r="E162" s="252" t="s">
        <v>1836</v>
      </c>
      <c r="F162" s="252" t="s">
        <v>1837</v>
      </c>
      <c r="G162" s="236" t="s">
        <v>1437</v>
      </c>
      <c r="H162" s="236" t="s">
        <v>1437</v>
      </c>
      <c r="I162" s="225">
        <f t="shared" si="3"/>
        <v>10</v>
      </c>
      <c r="J162" s="246">
        <v>10</v>
      </c>
      <c r="K162" s="246">
        <v>0</v>
      </c>
      <c r="L162" s="226" t="s">
        <v>1529</v>
      </c>
      <c r="M162" s="244" t="s">
        <v>1838</v>
      </c>
      <c r="N162" s="246" t="s">
        <v>1561</v>
      </c>
      <c r="O162" s="234" t="s">
        <v>1398</v>
      </c>
      <c r="P162" s="228" t="s">
        <v>1562</v>
      </c>
    </row>
    <row r="163" spans="1:16" ht="60">
      <c r="A163" s="221">
        <v>158</v>
      </c>
      <c r="B163" s="252">
        <v>2100409</v>
      </c>
      <c r="C163" s="252">
        <v>302</v>
      </c>
      <c r="D163" s="252">
        <v>502</v>
      </c>
      <c r="E163" s="223" t="s">
        <v>1839</v>
      </c>
      <c r="F163" s="223"/>
      <c r="G163" s="236" t="s">
        <v>1437</v>
      </c>
      <c r="H163" s="236" t="s">
        <v>1437</v>
      </c>
      <c r="I163" s="225">
        <f t="shared" si="3"/>
        <v>12</v>
      </c>
      <c r="J163" s="246">
        <v>12</v>
      </c>
      <c r="K163" s="246">
        <v>0</v>
      </c>
      <c r="L163" s="226" t="s">
        <v>1529</v>
      </c>
      <c r="M163" s="261" t="s">
        <v>1840</v>
      </c>
      <c r="N163" s="246" t="s">
        <v>1561</v>
      </c>
      <c r="O163" s="234" t="s">
        <v>1398</v>
      </c>
      <c r="P163" s="228" t="s">
        <v>1562</v>
      </c>
    </row>
    <row r="164" spans="1:16" ht="48">
      <c r="A164" s="221">
        <v>159</v>
      </c>
      <c r="B164" s="252">
        <v>2100199</v>
      </c>
      <c r="C164" s="252">
        <v>302</v>
      </c>
      <c r="D164" s="252">
        <v>502</v>
      </c>
      <c r="E164" s="252" t="s">
        <v>1841</v>
      </c>
      <c r="F164" s="252" t="s">
        <v>1842</v>
      </c>
      <c r="G164" s="236" t="s">
        <v>1437</v>
      </c>
      <c r="H164" s="236" t="s">
        <v>1437</v>
      </c>
      <c r="I164" s="225">
        <f t="shared" si="3"/>
        <v>18</v>
      </c>
      <c r="J164" s="246">
        <v>18</v>
      </c>
      <c r="K164" s="246">
        <v>0</v>
      </c>
      <c r="L164" s="226" t="s">
        <v>1529</v>
      </c>
      <c r="M164" s="244" t="s">
        <v>1843</v>
      </c>
      <c r="N164" s="246" t="s">
        <v>1561</v>
      </c>
      <c r="O164" s="234" t="s">
        <v>1398</v>
      </c>
      <c r="P164" s="228" t="s">
        <v>1562</v>
      </c>
    </row>
    <row r="165" spans="1:16" ht="36">
      <c r="A165" s="221">
        <v>160</v>
      </c>
      <c r="B165" s="252">
        <v>2100201</v>
      </c>
      <c r="C165" s="252">
        <v>302</v>
      </c>
      <c r="D165" s="252">
        <v>502</v>
      </c>
      <c r="E165" s="252" t="s">
        <v>1844</v>
      </c>
      <c r="F165" s="252" t="s">
        <v>1845</v>
      </c>
      <c r="G165" s="236" t="s">
        <v>1437</v>
      </c>
      <c r="H165" s="236" t="s">
        <v>1437</v>
      </c>
      <c r="I165" s="225">
        <f t="shared" si="3"/>
        <v>215</v>
      </c>
      <c r="J165" s="246">
        <v>215</v>
      </c>
      <c r="K165" s="225">
        <v>0</v>
      </c>
      <c r="L165" s="226" t="s">
        <v>1529</v>
      </c>
      <c r="M165" s="244" t="s">
        <v>1846</v>
      </c>
      <c r="N165" s="246" t="s">
        <v>1561</v>
      </c>
      <c r="O165" s="234" t="s">
        <v>1398</v>
      </c>
      <c r="P165" s="228" t="s">
        <v>1562</v>
      </c>
    </row>
    <row r="166" spans="1:16" ht="36">
      <c r="A166" s="221">
        <v>161</v>
      </c>
      <c r="B166" s="252">
        <v>2100409</v>
      </c>
      <c r="C166" s="252">
        <v>302</v>
      </c>
      <c r="D166" s="252">
        <v>502</v>
      </c>
      <c r="E166" s="244" t="s">
        <v>1847</v>
      </c>
      <c r="F166" s="252" t="s">
        <v>1848</v>
      </c>
      <c r="G166" s="236" t="s">
        <v>1437</v>
      </c>
      <c r="H166" s="236" t="s">
        <v>1437</v>
      </c>
      <c r="I166" s="225">
        <f t="shared" si="3"/>
        <v>22.5</v>
      </c>
      <c r="J166" s="246">
        <v>22.5</v>
      </c>
      <c r="K166" s="246">
        <v>0</v>
      </c>
      <c r="L166" s="226" t="s">
        <v>1529</v>
      </c>
      <c r="M166" s="244" t="s">
        <v>1849</v>
      </c>
      <c r="N166" s="246" t="s">
        <v>1561</v>
      </c>
      <c r="O166" s="234" t="s">
        <v>1398</v>
      </c>
      <c r="P166" s="228" t="s">
        <v>1562</v>
      </c>
    </row>
    <row r="167" spans="1:16" ht="72">
      <c r="A167" s="221">
        <v>162</v>
      </c>
      <c r="B167" s="252">
        <v>2100399</v>
      </c>
      <c r="C167" s="252">
        <v>302</v>
      </c>
      <c r="D167" s="252">
        <v>502</v>
      </c>
      <c r="E167" s="252" t="s">
        <v>1850</v>
      </c>
      <c r="F167" s="252" t="s">
        <v>1436</v>
      </c>
      <c r="G167" s="236" t="s">
        <v>1437</v>
      </c>
      <c r="H167" s="236" t="s">
        <v>1438</v>
      </c>
      <c r="I167" s="225">
        <f t="shared" si="3"/>
        <v>3526.73</v>
      </c>
      <c r="J167" s="246">
        <v>1950.4</v>
      </c>
      <c r="K167" s="246">
        <v>1576.33</v>
      </c>
      <c r="L167" s="226" t="s">
        <v>1529</v>
      </c>
      <c r="M167" s="252" t="s">
        <v>1851</v>
      </c>
      <c r="N167" s="246" t="s">
        <v>1531</v>
      </c>
      <c r="O167" s="234" t="s">
        <v>1398</v>
      </c>
      <c r="P167" s="222" t="s">
        <v>1532</v>
      </c>
    </row>
    <row r="168" spans="1:16" ht="48">
      <c r="A168" s="221">
        <v>163</v>
      </c>
      <c r="B168" s="252">
        <v>2100399</v>
      </c>
      <c r="C168" s="252">
        <v>302</v>
      </c>
      <c r="D168" s="252">
        <v>502</v>
      </c>
      <c r="E168" s="252" t="s">
        <v>1852</v>
      </c>
      <c r="F168" s="252" t="s">
        <v>1853</v>
      </c>
      <c r="G168" s="236" t="s">
        <v>1437</v>
      </c>
      <c r="H168" s="236" t="s">
        <v>1438</v>
      </c>
      <c r="I168" s="225">
        <f t="shared" si="3"/>
        <v>223.2</v>
      </c>
      <c r="J168" s="246">
        <v>111.6</v>
      </c>
      <c r="K168" s="246">
        <v>111.6</v>
      </c>
      <c r="L168" s="226" t="s">
        <v>1595</v>
      </c>
      <c r="M168" s="244" t="s">
        <v>1854</v>
      </c>
      <c r="N168" s="246" t="s">
        <v>1531</v>
      </c>
      <c r="O168" s="234" t="s">
        <v>1398</v>
      </c>
      <c r="P168" s="222" t="s">
        <v>1532</v>
      </c>
    </row>
    <row r="169" spans="1:16" ht="108">
      <c r="A169" s="221">
        <v>164</v>
      </c>
      <c r="B169" s="252">
        <v>2100299</v>
      </c>
      <c r="C169" s="252">
        <v>302</v>
      </c>
      <c r="D169" s="252">
        <v>502</v>
      </c>
      <c r="E169" s="252" t="s">
        <v>1855</v>
      </c>
      <c r="F169" s="252" t="s">
        <v>1856</v>
      </c>
      <c r="G169" s="236" t="s">
        <v>1437</v>
      </c>
      <c r="H169" s="236" t="s">
        <v>1438</v>
      </c>
      <c r="I169" s="225">
        <f t="shared" si="3"/>
        <v>91.8</v>
      </c>
      <c r="J169" s="246">
        <v>91.8</v>
      </c>
      <c r="K169" s="246">
        <v>0</v>
      </c>
      <c r="L169" s="226" t="s">
        <v>1529</v>
      </c>
      <c r="M169" s="244" t="s">
        <v>1857</v>
      </c>
      <c r="N169" s="246" t="s">
        <v>1531</v>
      </c>
      <c r="O169" s="234" t="s">
        <v>1398</v>
      </c>
      <c r="P169" s="222" t="s">
        <v>1532</v>
      </c>
    </row>
    <row r="170" spans="1:16" ht="132">
      <c r="A170" s="221">
        <v>165</v>
      </c>
      <c r="B170" s="291">
        <v>2100409</v>
      </c>
      <c r="C170" s="291">
        <v>302</v>
      </c>
      <c r="D170" s="291">
        <v>502</v>
      </c>
      <c r="E170" s="291" t="s">
        <v>1858</v>
      </c>
      <c r="F170" s="291" t="s">
        <v>1859</v>
      </c>
      <c r="G170" s="236" t="s">
        <v>1437</v>
      </c>
      <c r="H170" s="236" t="s">
        <v>1438</v>
      </c>
      <c r="I170" s="225">
        <f t="shared" si="3"/>
        <v>15</v>
      </c>
      <c r="J170" s="292">
        <v>15</v>
      </c>
      <c r="K170" s="293">
        <v>0</v>
      </c>
      <c r="L170" s="226" t="s">
        <v>1529</v>
      </c>
      <c r="M170" s="244" t="s">
        <v>1860</v>
      </c>
      <c r="N170" s="292" t="s">
        <v>1531</v>
      </c>
      <c r="O170" s="234" t="s">
        <v>1398</v>
      </c>
      <c r="P170" s="228" t="s">
        <v>1549</v>
      </c>
    </row>
    <row r="171" spans="1:16" ht="48">
      <c r="A171" s="221">
        <v>166</v>
      </c>
      <c r="B171" s="252">
        <v>2100302</v>
      </c>
      <c r="C171" s="252">
        <v>310</v>
      </c>
      <c r="D171" s="252">
        <v>506</v>
      </c>
      <c r="E171" s="252" t="s">
        <v>1861</v>
      </c>
      <c r="F171" s="252" t="s">
        <v>1862</v>
      </c>
      <c r="G171" s="236" t="s">
        <v>1437</v>
      </c>
      <c r="H171" s="236" t="s">
        <v>1438</v>
      </c>
      <c r="I171" s="225">
        <f t="shared" si="3"/>
        <v>50</v>
      </c>
      <c r="J171" s="246">
        <v>50</v>
      </c>
      <c r="K171" s="246">
        <v>0</v>
      </c>
      <c r="L171" s="226" t="s">
        <v>1529</v>
      </c>
      <c r="M171" s="252" t="s">
        <v>1863</v>
      </c>
      <c r="N171" s="246" t="s">
        <v>1561</v>
      </c>
      <c r="O171" s="234" t="s">
        <v>1398</v>
      </c>
      <c r="P171" s="228" t="s">
        <v>1562</v>
      </c>
    </row>
    <row r="172" spans="1:16" ht="36">
      <c r="A172" s="221">
        <v>167</v>
      </c>
      <c r="B172" s="252">
        <v>2100299</v>
      </c>
      <c r="C172" s="252">
        <v>30201</v>
      </c>
      <c r="D172" s="252">
        <v>502</v>
      </c>
      <c r="E172" s="252" t="s">
        <v>1864</v>
      </c>
      <c r="F172" s="252" t="s">
        <v>1865</v>
      </c>
      <c r="G172" s="236" t="s">
        <v>1437</v>
      </c>
      <c r="H172" s="236" t="s">
        <v>1438</v>
      </c>
      <c r="I172" s="225">
        <f t="shared" si="3"/>
        <v>56</v>
      </c>
      <c r="J172" s="246">
        <v>56</v>
      </c>
      <c r="K172" s="246">
        <v>0</v>
      </c>
      <c r="L172" s="226" t="s">
        <v>1529</v>
      </c>
      <c r="M172" s="244" t="s">
        <v>1866</v>
      </c>
      <c r="N172" s="246" t="s">
        <v>1561</v>
      </c>
      <c r="O172" s="234" t="s">
        <v>1398</v>
      </c>
      <c r="P172" s="228" t="s">
        <v>1562</v>
      </c>
    </row>
    <row r="173" spans="1:16" ht="48">
      <c r="A173" s="221">
        <v>168</v>
      </c>
      <c r="B173" s="242">
        <v>2100401</v>
      </c>
      <c r="C173" s="221">
        <v>302</v>
      </c>
      <c r="D173" s="221">
        <v>505</v>
      </c>
      <c r="E173" s="223" t="s">
        <v>1867</v>
      </c>
      <c r="F173" s="223" t="s">
        <v>1868</v>
      </c>
      <c r="G173" s="260" t="s">
        <v>1437</v>
      </c>
      <c r="H173" s="260" t="s">
        <v>1869</v>
      </c>
      <c r="I173" s="225">
        <f t="shared" si="3"/>
        <v>144</v>
      </c>
      <c r="J173" s="253">
        <v>144</v>
      </c>
      <c r="K173" s="226">
        <v>0</v>
      </c>
      <c r="L173" s="226" t="s">
        <v>1529</v>
      </c>
      <c r="M173" s="228" t="s">
        <v>1870</v>
      </c>
      <c r="N173" s="253" t="s">
        <v>1531</v>
      </c>
      <c r="O173" s="234" t="s">
        <v>1398</v>
      </c>
      <c r="P173" s="222" t="s">
        <v>1532</v>
      </c>
    </row>
    <row r="174" spans="1:16" ht="120">
      <c r="A174" s="221">
        <v>169</v>
      </c>
      <c r="B174" s="242">
        <v>2100401</v>
      </c>
      <c r="C174" s="221">
        <v>302</v>
      </c>
      <c r="D174" s="221">
        <v>505</v>
      </c>
      <c r="E174" s="223" t="s">
        <v>1871</v>
      </c>
      <c r="F174" s="244" t="s">
        <v>1872</v>
      </c>
      <c r="G174" s="260" t="s">
        <v>1437</v>
      </c>
      <c r="H174" s="260" t="s">
        <v>1869</v>
      </c>
      <c r="I174" s="225">
        <f t="shared" si="3"/>
        <v>4.8</v>
      </c>
      <c r="J174" s="253">
        <v>4.8</v>
      </c>
      <c r="K174" s="226">
        <v>0</v>
      </c>
      <c r="L174" s="226" t="s">
        <v>1529</v>
      </c>
      <c r="M174" s="227" t="s">
        <v>1873</v>
      </c>
      <c r="N174" s="253" t="s">
        <v>1531</v>
      </c>
      <c r="O174" s="234" t="s">
        <v>1398</v>
      </c>
      <c r="P174" s="228" t="s">
        <v>1549</v>
      </c>
    </row>
    <row r="175" spans="1:16" ht="84">
      <c r="A175" s="221">
        <v>170</v>
      </c>
      <c r="B175" s="294">
        <v>2100402</v>
      </c>
      <c r="C175" s="221">
        <v>302</v>
      </c>
      <c r="D175" s="221">
        <v>50502</v>
      </c>
      <c r="E175" s="223" t="s">
        <v>1874</v>
      </c>
      <c r="F175" s="223" t="s">
        <v>1875</v>
      </c>
      <c r="G175" s="260" t="s">
        <v>1437</v>
      </c>
      <c r="H175" s="260" t="s">
        <v>1876</v>
      </c>
      <c r="I175" s="225">
        <f t="shared" si="3"/>
        <v>40</v>
      </c>
      <c r="J175" s="253">
        <v>40</v>
      </c>
      <c r="K175" s="295">
        <v>0</v>
      </c>
      <c r="L175" s="226" t="s">
        <v>1529</v>
      </c>
      <c r="M175" s="227" t="s">
        <v>1877</v>
      </c>
      <c r="N175" s="253" t="s">
        <v>1561</v>
      </c>
      <c r="O175" s="234" t="s">
        <v>1398</v>
      </c>
      <c r="P175" s="228" t="s">
        <v>1562</v>
      </c>
    </row>
    <row r="176" spans="1:16" ht="24">
      <c r="A176" s="221">
        <v>171</v>
      </c>
      <c r="B176" s="252">
        <v>2100499</v>
      </c>
      <c r="C176" s="252">
        <v>30399</v>
      </c>
      <c r="D176" s="252">
        <v>50999</v>
      </c>
      <c r="E176" s="252" t="s">
        <v>1878</v>
      </c>
      <c r="F176" s="252" t="s">
        <v>1879</v>
      </c>
      <c r="G176" s="260" t="s">
        <v>1437</v>
      </c>
      <c r="H176" s="260" t="s">
        <v>1488</v>
      </c>
      <c r="I176" s="225">
        <f t="shared" si="3"/>
        <v>28</v>
      </c>
      <c r="J176" s="253">
        <v>5</v>
      </c>
      <c r="K176" s="246">
        <v>23</v>
      </c>
      <c r="L176" s="226" t="s">
        <v>1529</v>
      </c>
      <c r="M176" s="252" t="s">
        <v>1880</v>
      </c>
      <c r="N176" s="253" t="s">
        <v>1531</v>
      </c>
      <c r="O176" s="234" t="s">
        <v>1398</v>
      </c>
      <c r="P176" s="222" t="s">
        <v>1532</v>
      </c>
    </row>
    <row r="177" spans="1:16" ht="72">
      <c r="A177" s="221">
        <v>172</v>
      </c>
      <c r="B177" s="252">
        <v>2100499</v>
      </c>
      <c r="C177" s="252">
        <v>30299</v>
      </c>
      <c r="D177" s="252">
        <v>50502</v>
      </c>
      <c r="E177" s="252" t="s">
        <v>1881</v>
      </c>
      <c r="F177" s="252" t="s">
        <v>1882</v>
      </c>
      <c r="G177" s="260" t="s">
        <v>1437</v>
      </c>
      <c r="H177" s="260" t="s">
        <v>1488</v>
      </c>
      <c r="I177" s="225">
        <f t="shared" si="3"/>
        <v>62.4</v>
      </c>
      <c r="J177" s="253">
        <v>25.44</v>
      </c>
      <c r="K177" s="245">
        <v>36.96</v>
      </c>
      <c r="L177" s="226" t="s">
        <v>1529</v>
      </c>
      <c r="M177" s="252" t="s">
        <v>1883</v>
      </c>
      <c r="N177" s="253" t="s">
        <v>1531</v>
      </c>
      <c r="O177" s="234" t="s">
        <v>1398</v>
      </c>
      <c r="P177" s="222" t="s">
        <v>1532</v>
      </c>
    </row>
    <row r="178" spans="1:16" ht="180">
      <c r="A178" s="221">
        <v>173</v>
      </c>
      <c r="B178" s="252">
        <v>2100499</v>
      </c>
      <c r="C178" s="252">
        <v>30399</v>
      </c>
      <c r="D178" s="252">
        <v>50999</v>
      </c>
      <c r="E178" s="252" t="s">
        <v>1884</v>
      </c>
      <c r="F178" s="252" t="s">
        <v>1885</v>
      </c>
      <c r="G178" s="260" t="s">
        <v>1437</v>
      </c>
      <c r="H178" s="260" t="s">
        <v>1488</v>
      </c>
      <c r="I178" s="225">
        <f t="shared" si="3"/>
        <v>19.440000000000001</v>
      </c>
      <c r="J178" s="253">
        <v>19.440000000000001</v>
      </c>
      <c r="K178" s="226">
        <v>0</v>
      </c>
      <c r="L178" s="226" t="s">
        <v>1529</v>
      </c>
      <c r="M178" s="252" t="s">
        <v>1886</v>
      </c>
      <c r="N178" s="253" t="s">
        <v>1531</v>
      </c>
      <c r="O178" s="234" t="s">
        <v>1398</v>
      </c>
      <c r="P178" s="222" t="s">
        <v>1532</v>
      </c>
    </row>
    <row r="179" spans="1:16" ht="60">
      <c r="A179" s="221">
        <v>174</v>
      </c>
      <c r="B179" s="252">
        <v>2100403</v>
      </c>
      <c r="C179" s="252">
        <v>30199</v>
      </c>
      <c r="D179" s="252">
        <v>50501</v>
      </c>
      <c r="E179" s="252" t="s">
        <v>1887</v>
      </c>
      <c r="F179" s="252" t="s">
        <v>1888</v>
      </c>
      <c r="G179" s="260" t="s">
        <v>1437</v>
      </c>
      <c r="H179" s="260" t="s">
        <v>1488</v>
      </c>
      <c r="I179" s="225">
        <f t="shared" si="3"/>
        <v>13.54584</v>
      </c>
      <c r="J179" s="253">
        <v>13.54584</v>
      </c>
      <c r="K179" s="246">
        <v>0</v>
      </c>
      <c r="L179" s="226" t="s">
        <v>1697</v>
      </c>
      <c r="M179" s="252" t="s">
        <v>1889</v>
      </c>
      <c r="N179" s="253" t="s">
        <v>1531</v>
      </c>
      <c r="O179" s="234" t="s">
        <v>1398</v>
      </c>
      <c r="P179" s="286" t="s">
        <v>1745</v>
      </c>
    </row>
    <row r="180" spans="1:16" ht="60">
      <c r="A180" s="221">
        <v>175</v>
      </c>
      <c r="B180" s="252">
        <v>2100403</v>
      </c>
      <c r="C180" s="252">
        <v>30399</v>
      </c>
      <c r="D180" s="252">
        <v>50999</v>
      </c>
      <c r="E180" s="252" t="s">
        <v>1890</v>
      </c>
      <c r="F180" s="252" t="s">
        <v>1891</v>
      </c>
      <c r="G180" s="260" t="s">
        <v>1437</v>
      </c>
      <c r="H180" s="260" t="s">
        <v>1488</v>
      </c>
      <c r="I180" s="225">
        <f t="shared" si="3"/>
        <v>138.6</v>
      </c>
      <c r="J180" s="253">
        <v>79.099999999999994</v>
      </c>
      <c r="K180" s="246">
        <v>59.5</v>
      </c>
      <c r="L180" s="226" t="s">
        <v>1529</v>
      </c>
      <c r="M180" s="252" t="s">
        <v>1892</v>
      </c>
      <c r="N180" s="253" t="s">
        <v>1531</v>
      </c>
      <c r="O180" s="234" t="s">
        <v>1398</v>
      </c>
      <c r="P180" s="228" t="s">
        <v>1549</v>
      </c>
    </row>
    <row r="181" spans="1:16" ht="36">
      <c r="A181" s="221">
        <v>176</v>
      </c>
      <c r="B181" s="252">
        <v>2100499</v>
      </c>
      <c r="C181" s="252">
        <v>30199</v>
      </c>
      <c r="D181" s="252">
        <v>50501</v>
      </c>
      <c r="E181" s="252" t="s">
        <v>1893</v>
      </c>
      <c r="F181" s="252" t="s">
        <v>1894</v>
      </c>
      <c r="G181" s="260" t="s">
        <v>1437</v>
      </c>
      <c r="H181" s="260" t="s">
        <v>1488</v>
      </c>
      <c r="I181" s="225">
        <f t="shared" si="3"/>
        <v>25.2</v>
      </c>
      <c r="J181" s="253">
        <v>25.2</v>
      </c>
      <c r="K181" s="226">
        <v>0</v>
      </c>
      <c r="L181" s="226" t="s">
        <v>1595</v>
      </c>
      <c r="M181" s="252" t="s">
        <v>1895</v>
      </c>
      <c r="N181" s="253" t="s">
        <v>1561</v>
      </c>
      <c r="O181" s="234" t="s">
        <v>1398</v>
      </c>
      <c r="P181" s="228" t="s">
        <v>1562</v>
      </c>
    </row>
    <row r="182" spans="1:16" ht="336">
      <c r="A182" s="221">
        <v>177</v>
      </c>
      <c r="B182" s="296">
        <v>2080116</v>
      </c>
      <c r="C182" s="297">
        <v>30201</v>
      </c>
      <c r="D182" s="296">
        <v>50299</v>
      </c>
      <c r="E182" s="298" t="s">
        <v>1896</v>
      </c>
      <c r="F182" s="298" t="s">
        <v>1897</v>
      </c>
      <c r="G182" s="224" t="s">
        <v>1451</v>
      </c>
      <c r="H182" s="224" t="s">
        <v>1451</v>
      </c>
      <c r="I182" s="225">
        <f t="shared" si="3"/>
        <v>240</v>
      </c>
      <c r="J182" s="299">
        <v>240</v>
      </c>
      <c r="K182" s="300">
        <v>0</v>
      </c>
      <c r="L182" s="226" t="s">
        <v>1529</v>
      </c>
      <c r="M182" s="301" t="s">
        <v>1898</v>
      </c>
      <c r="N182" s="301" t="s">
        <v>1531</v>
      </c>
      <c r="O182" s="301" t="s">
        <v>1899</v>
      </c>
      <c r="P182" s="222" t="s">
        <v>1532</v>
      </c>
    </row>
    <row r="183" spans="1:16" ht="96">
      <c r="A183" s="221">
        <v>178</v>
      </c>
      <c r="B183" s="296">
        <v>2050803</v>
      </c>
      <c r="C183" s="297">
        <v>30216</v>
      </c>
      <c r="D183" s="296">
        <v>502</v>
      </c>
      <c r="E183" s="298" t="s">
        <v>1900</v>
      </c>
      <c r="F183" s="298" t="s">
        <v>1901</v>
      </c>
      <c r="G183" s="224" t="s">
        <v>1451</v>
      </c>
      <c r="H183" s="224" t="s">
        <v>1451</v>
      </c>
      <c r="I183" s="225">
        <f t="shared" si="3"/>
        <v>50</v>
      </c>
      <c r="J183" s="300">
        <v>50</v>
      </c>
      <c r="K183" s="300">
        <v>0</v>
      </c>
      <c r="L183" s="226" t="s">
        <v>1529</v>
      </c>
      <c r="M183" s="301" t="s">
        <v>1902</v>
      </c>
      <c r="N183" s="302" t="s">
        <v>1531</v>
      </c>
      <c r="O183" s="301" t="s">
        <v>1899</v>
      </c>
      <c r="P183" s="222" t="s">
        <v>1532</v>
      </c>
    </row>
    <row r="184" spans="1:16" ht="36">
      <c r="A184" s="221">
        <v>179</v>
      </c>
      <c r="B184" s="296">
        <v>2130152</v>
      </c>
      <c r="C184" s="297">
        <v>30399</v>
      </c>
      <c r="D184" s="296">
        <v>50999</v>
      </c>
      <c r="E184" s="298" t="s">
        <v>1903</v>
      </c>
      <c r="F184" s="298"/>
      <c r="G184" s="224" t="s">
        <v>1451</v>
      </c>
      <c r="H184" s="224" t="s">
        <v>1451</v>
      </c>
      <c r="I184" s="225">
        <f t="shared" si="3"/>
        <v>16.63</v>
      </c>
      <c r="J184" s="299">
        <v>16.63</v>
      </c>
      <c r="K184" s="300">
        <v>0</v>
      </c>
      <c r="L184" s="226" t="s">
        <v>1540</v>
      </c>
      <c r="M184" s="301" t="s">
        <v>1904</v>
      </c>
      <c r="N184" s="301" t="s">
        <v>1531</v>
      </c>
      <c r="O184" s="301" t="s">
        <v>1899</v>
      </c>
      <c r="P184" s="286" t="s">
        <v>1745</v>
      </c>
    </row>
    <row r="185" spans="1:16" ht="36">
      <c r="A185" s="221">
        <v>180</v>
      </c>
      <c r="B185" s="296">
        <v>201</v>
      </c>
      <c r="C185" s="297">
        <v>302</v>
      </c>
      <c r="D185" s="297">
        <v>502</v>
      </c>
      <c r="E185" s="298" t="s">
        <v>1905</v>
      </c>
      <c r="F185" s="301" t="s">
        <v>1906</v>
      </c>
      <c r="G185" s="224" t="s">
        <v>1451</v>
      </c>
      <c r="H185" s="224" t="s">
        <v>1451</v>
      </c>
      <c r="I185" s="225">
        <f t="shared" si="3"/>
        <v>365.17</v>
      </c>
      <c r="J185" s="300">
        <v>365.17</v>
      </c>
      <c r="K185" s="303">
        <v>0</v>
      </c>
      <c r="L185" s="226" t="s">
        <v>1595</v>
      </c>
      <c r="M185" s="304" t="s">
        <v>1907</v>
      </c>
      <c r="N185" s="304" t="s">
        <v>1531</v>
      </c>
      <c r="O185" s="301" t="s">
        <v>1899</v>
      </c>
      <c r="P185" s="222" t="s">
        <v>1532</v>
      </c>
    </row>
    <row r="186" spans="1:16" ht="36">
      <c r="A186" s="221">
        <v>181</v>
      </c>
      <c r="B186" s="296">
        <v>2130152</v>
      </c>
      <c r="C186" s="297">
        <v>30399</v>
      </c>
      <c r="D186" s="297">
        <v>50999</v>
      </c>
      <c r="E186" s="298" t="s">
        <v>1908</v>
      </c>
      <c r="F186" s="298" t="s">
        <v>1909</v>
      </c>
      <c r="G186" s="224" t="s">
        <v>1451</v>
      </c>
      <c r="H186" s="224" t="s">
        <v>1451</v>
      </c>
      <c r="I186" s="225">
        <f t="shared" si="3"/>
        <v>64.86</v>
      </c>
      <c r="J186" s="299">
        <v>64.86</v>
      </c>
      <c r="K186" s="300">
        <v>0</v>
      </c>
      <c r="L186" s="226" t="s">
        <v>1529</v>
      </c>
      <c r="M186" s="301" t="s">
        <v>1910</v>
      </c>
      <c r="N186" s="301" t="s">
        <v>1531</v>
      </c>
      <c r="O186" s="301" t="s">
        <v>1899</v>
      </c>
      <c r="P186" s="286" t="s">
        <v>1745</v>
      </c>
    </row>
    <row r="187" spans="1:16" ht="48">
      <c r="A187" s="221">
        <v>182</v>
      </c>
      <c r="B187" s="296">
        <v>201</v>
      </c>
      <c r="C187" s="297">
        <v>302</v>
      </c>
      <c r="D187" s="297">
        <v>502</v>
      </c>
      <c r="E187" s="301" t="s">
        <v>3205</v>
      </c>
      <c r="F187" s="301" t="s">
        <v>1911</v>
      </c>
      <c r="G187" s="224" t="s">
        <v>1451</v>
      </c>
      <c r="H187" s="224" t="s">
        <v>1451</v>
      </c>
      <c r="I187" s="225">
        <f t="shared" si="3"/>
        <v>15</v>
      </c>
      <c r="J187" s="300">
        <v>15</v>
      </c>
      <c r="K187" s="303">
        <v>0</v>
      </c>
      <c r="L187" s="226" t="s">
        <v>1595</v>
      </c>
      <c r="M187" s="304" t="s">
        <v>1912</v>
      </c>
      <c r="N187" s="304" t="s">
        <v>1561</v>
      </c>
      <c r="O187" s="301" t="s">
        <v>1899</v>
      </c>
      <c r="P187" s="305" t="s">
        <v>1562</v>
      </c>
    </row>
    <row r="188" spans="1:16" ht="72">
      <c r="A188" s="221">
        <v>183</v>
      </c>
      <c r="B188" s="306">
        <v>201</v>
      </c>
      <c r="C188" s="297">
        <v>302</v>
      </c>
      <c r="D188" s="297">
        <v>502</v>
      </c>
      <c r="E188" s="265" t="s">
        <v>1913</v>
      </c>
      <c r="F188" s="298" t="s">
        <v>1914</v>
      </c>
      <c r="G188" s="224" t="s">
        <v>1451</v>
      </c>
      <c r="H188" s="224" t="s">
        <v>1451</v>
      </c>
      <c r="I188" s="225">
        <f t="shared" si="3"/>
        <v>130</v>
      </c>
      <c r="J188" s="299">
        <v>130</v>
      </c>
      <c r="K188" s="300">
        <v>0</v>
      </c>
      <c r="L188" s="226" t="s">
        <v>1529</v>
      </c>
      <c r="M188" s="307" t="s">
        <v>1915</v>
      </c>
      <c r="N188" s="301" t="s">
        <v>1561</v>
      </c>
      <c r="O188" s="301" t="s">
        <v>1899</v>
      </c>
      <c r="P188" s="228" t="s">
        <v>1562</v>
      </c>
    </row>
    <row r="189" spans="1:16" ht="48">
      <c r="A189" s="221">
        <v>184</v>
      </c>
      <c r="B189" s="261">
        <v>2081105</v>
      </c>
      <c r="C189" s="252">
        <v>30299</v>
      </c>
      <c r="D189" s="221">
        <v>50299</v>
      </c>
      <c r="E189" s="223" t="s">
        <v>1916</v>
      </c>
      <c r="F189" s="244" t="s">
        <v>1917</v>
      </c>
      <c r="G189" s="236" t="s">
        <v>1468</v>
      </c>
      <c r="H189" s="236" t="s">
        <v>1468</v>
      </c>
      <c r="I189" s="225">
        <f t="shared" si="3"/>
        <v>75</v>
      </c>
      <c r="J189" s="227">
        <v>75</v>
      </c>
      <c r="K189" s="253">
        <v>0</v>
      </c>
      <c r="L189" s="226" t="s">
        <v>1529</v>
      </c>
      <c r="M189" s="227"/>
      <c r="N189" s="227" t="s">
        <v>1531</v>
      </c>
      <c r="O189" s="234" t="s">
        <v>1398</v>
      </c>
      <c r="P189" s="222" t="s">
        <v>1532</v>
      </c>
    </row>
    <row r="190" spans="1:16" ht="168">
      <c r="A190" s="221">
        <v>185</v>
      </c>
      <c r="B190" s="252">
        <v>2081199</v>
      </c>
      <c r="C190" s="252">
        <v>30308</v>
      </c>
      <c r="D190" s="252">
        <v>50902</v>
      </c>
      <c r="E190" s="252" t="s">
        <v>1918</v>
      </c>
      <c r="F190" s="244" t="s">
        <v>1919</v>
      </c>
      <c r="G190" s="236" t="s">
        <v>1468</v>
      </c>
      <c r="H190" s="236" t="s">
        <v>1468</v>
      </c>
      <c r="I190" s="225">
        <f t="shared" si="3"/>
        <v>30</v>
      </c>
      <c r="J190" s="253">
        <v>15</v>
      </c>
      <c r="K190" s="226">
        <v>15</v>
      </c>
      <c r="L190" s="226" t="s">
        <v>1529</v>
      </c>
      <c r="M190" s="244" t="s">
        <v>1920</v>
      </c>
      <c r="N190" s="253" t="s">
        <v>1531</v>
      </c>
      <c r="O190" s="234" t="s">
        <v>1398</v>
      </c>
      <c r="P190" s="222" t="s">
        <v>1532</v>
      </c>
    </row>
    <row r="191" spans="1:16" ht="60">
      <c r="A191" s="221">
        <v>186</v>
      </c>
      <c r="B191" s="252">
        <v>2081105</v>
      </c>
      <c r="C191" s="252">
        <v>30399</v>
      </c>
      <c r="D191" s="252">
        <v>50999</v>
      </c>
      <c r="E191" s="252" t="s">
        <v>1921</v>
      </c>
      <c r="F191" s="244" t="s">
        <v>1922</v>
      </c>
      <c r="G191" s="236" t="s">
        <v>1468</v>
      </c>
      <c r="H191" s="236" t="s">
        <v>1468</v>
      </c>
      <c r="I191" s="225">
        <f t="shared" si="3"/>
        <v>41</v>
      </c>
      <c r="J191" s="253">
        <v>16</v>
      </c>
      <c r="K191" s="226">
        <v>25</v>
      </c>
      <c r="L191" s="226" t="s">
        <v>1529</v>
      </c>
      <c r="M191" s="244" t="s">
        <v>1923</v>
      </c>
      <c r="N191" s="253" t="s">
        <v>1531</v>
      </c>
      <c r="O191" s="234" t="s">
        <v>1398</v>
      </c>
      <c r="P191" s="222" t="s">
        <v>1532</v>
      </c>
    </row>
    <row r="192" spans="1:16" ht="36">
      <c r="A192" s="221">
        <v>187</v>
      </c>
      <c r="B192" s="261">
        <v>2081199</v>
      </c>
      <c r="C192" s="252">
        <v>30299</v>
      </c>
      <c r="D192" s="252">
        <v>50205</v>
      </c>
      <c r="E192" s="252" t="s">
        <v>1924</v>
      </c>
      <c r="F192" s="244" t="s">
        <v>1925</v>
      </c>
      <c r="G192" s="236" t="s">
        <v>1468</v>
      </c>
      <c r="H192" s="236" t="s">
        <v>1468</v>
      </c>
      <c r="I192" s="225">
        <f t="shared" si="3"/>
        <v>22.84</v>
      </c>
      <c r="J192" s="253">
        <v>22.84</v>
      </c>
      <c r="K192" s="226">
        <v>0</v>
      </c>
      <c r="L192" s="226" t="s">
        <v>1529</v>
      </c>
      <c r="M192" s="227" t="s">
        <v>1926</v>
      </c>
      <c r="N192" s="253" t="s">
        <v>1561</v>
      </c>
      <c r="O192" s="234" t="s">
        <v>1398</v>
      </c>
      <c r="P192" s="228" t="s">
        <v>1562</v>
      </c>
    </row>
    <row r="193" spans="1:16" ht="60">
      <c r="A193" s="221">
        <v>188</v>
      </c>
      <c r="B193" s="255">
        <v>2013304</v>
      </c>
      <c r="C193" s="308">
        <v>30299</v>
      </c>
      <c r="D193" s="308">
        <v>50299</v>
      </c>
      <c r="E193" s="256" t="s">
        <v>1927</v>
      </c>
      <c r="F193" s="256" t="s">
        <v>1928</v>
      </c>
      <c r="G193" s="257" t="s">
        <v>1481</v>
      </c>
      <c r="H193" s="257" t="s">
        <v>1481</v>
      </c>
      <c r="I193" s="225">
        <f t="shared" si="3"/>
        <v>180</v>
      </c>
      <c r="J193" s="227">
        <v>180</v>
      </c>
      <c r="K193" s="309">
        <v>0</v>
      </c>
      <c r="L193" s="226" t="s">
        <v>1595</v>
      </c>
      <c r="M193" s="310" t="s">
        <v>1929</v>
      </c>
      <c r="N193" s="227" t="s">
        <v>1531</v>
      </c>
      <c r="O193" s="227" t="s">
        <v>1353</v>
      </c>
      <c r="P193" s="222" t="s">
        <v>1532</v>
      </c>
    </row>
    <row r="194" spans="1:16" ht="36">
      <c r="A194" s="221">
        <v>189</v>
      </c>
      <c r="B194" s="255">
        <v>2013304</v>
      </c>
      <c r="C194" s="308">
        <v>30299</v>
      </c>
      <c r="D194" s="308">
        <v>50299</v>
      </c>
      <c r="E194" s="256" t="s">
        <v>1930</v>
      </c>
      <c r="F194" s="256" t="s">
        <v>1931</v>
      </c>
      <c r="G194" s="257" t="s">
        <v>1481</v>
      </c>
      <c r="H194" s="257" t="s">
        <v>1481</v>
      </c>
      <c r="I194" s="225">
        <f t="shared" si="3"/>
        <v>80</v>
      </c>
      <c r="J194" s="227">
        <v>80</v>
      </c>
      <c r="K194" s="311">
        <v>0</v>
      </c>
      <c r="L194" s="226" t="s">
        <v>1595</v>
      </c>
      <c r="M194" s="312" t="s">
        <v>1932</v>
      </c>
      <c r="N194" s="227" t="s">
        <v>1531</v>
      </c>
      <c r="O194" s="227" t="s">
        <v>1353</v>
      </c>
      <c r="P194" s="222" t="s">
        <v>1532</v>
      </c>
    </row>
    <row r="195" spans="1:16" ht="36">
      <c r="A195" s="221">
        <v>190</v>
      </c>
      <c r="B195" s="255">
        <v>2013304</v>
      </c>
      <c r="C195" s="255">
        <v>30299</v>
      </c>
      <c r="D195" s="255">
        <v>50299</v>
      </c>
      <c r="E195" s="256" t="s">
        <v>1933</v>
      </c>
      <c r="F195" s="256" t="s">
        <v>1934</v>
      </c>
      <c r="G195" s="257" t="s">
        <v>1481</v>
      </c>
      <c r="H195" s="257" t="s">
        <v>1481</v>
      </c>
      <c r="I195" s="225">
        <f t="shared" si="3"/>
        <v>40</v>
      </c>
      <c r="J195" s="313">
        <v>40</v>
      </c>
      <c r="K195" s="309">
        <v>0</v>
      </c>
      <c r="L195" s="226" t="s">
        <v>1595</v>
      </c>
      <c r="M195" s="256" t="s">
        <v>1935</v>
      </c>
      <c r="N195" s="229" t="s">
        <v>1531</v>
      </c>
      <c r="O195" s="227" t="s">
        <v>1353</v>
      </c>
      <c r="P195" s="222" t="s">
        <v>1532</v>
      </c>
    </row>
    <row r="196" spans="1:16" ht="36">
      <c r="A196" s="221">
        <v>191</v>
      </c>
      <c r="B196" s="255">
        <v>2013399</v>
      </c>
      <c r="C196" s="308">
        <v>30299</v>
      </c>
      <c r="D196" s="308">
        <v>50299</v>
      </c>
      <c r="E196" s="256" t="s">
        <v>1936</v>
      </c>
      <c r="F196" s="256" t="s">
        <v>1937</v>
      </c>
      <c r="G196" s="257" t="s">
        <v>1481</v>
      </c>
      <c r="H196" s="257" t="s">
        <v>1481</v>
      </c>
      <c r="I196" s="225">
        <f t="shared" si="3"/>
        <v>89.28</v>
      </c>
      <c r="J196" s="258">
        <v>26.79</v>
      </c>
      <c r="K196" s="309">
        <v>62.49</v>
      </c>
      <c r="L196" s="226" t="s">
        <v>1529</v>
      </c>
      <c r="M196" s="256" t="s">
        <v>1938</v>
      </c>
      <c r="N196" s="229" t="s">
        <v>1531</v>
      </c>
      <c r="O196" s="227" t="s">
        <v>1353</v>
      </c>
      <c r="P196" s="222" t="s">
        <v>1532</v>
      </c>
    </row>
    <row r="197" spans="1:16" ht="36">
      <c r="A197" s="221">
        <v>192</v>
      </c>
      <c r="B197" s="255">
        <v>2013399</v>
      </c>
      <c r="C197" s="308">
        <v>30299</v>
      </c>
      <c r="D197" s="308">
        <v>50299</v>
      </c>
      <c r="E197" s="256" t="s">
        <v>1939</v>
      </c>
      <c r="F197" s="256" t="s">
        <v>1940</v>
      </c>
      <c r="G197" s="257" t="s">
        <v>1481</v>
      </c>
      <c r="H197" s="257" t="s">
        <v>1481</v>
      </c>
      <c r="I197" s="225">
        <f t="shared" si="3"/>
        <v>14.4</v>
      </c>
      <c r="J197" s="258">
        <v>14.4</v>
      </c>
      <c r="K197" s="309">
        <v>0</v>
      </c>
      <c r="L197" s="226" t="s">
        <v>1529</v>
      </c>
      <c r="M197" s="256" t="s">
        <v>1941</v>
      </c>
      <c r="N197" s="229" t="s">
        <v>1531</v>
      </c>
      <c r="O197" s="227" t="s">
        <v>1353</v>
      </c>
      <c r="P197" s="222" t="s">
        <v>1532</v>
      </c>
    </row>
    <row r="198" spans="1:16" ht="48">
      <c r="A198" s="221">
        <v>193</v>
      </c>
      <c r="B198" s="255">
        <v>2013399</v>
      </c>
      <c r="C198" s="308">
        <v>30299</v>
      </c>
      <c r="D198" s="308">
        <v>50299</v>
      </c>
      <c r="E198" s="310" t="s">
        <v>1942</v>
      </c>
      <c r="F198" s="310" t="s">
        <v>1943</v>
      </c>
      <c r="G198" s="257" t="s">
        <v>1481</v>
      </c>
      <c r="H198" s="257" t="s">
        <v>1481</v>
      </c>
      <c r="I198" s="225">
        <f t="shared" si="3"/>
        <v>20</v>
      </c>
      <c r="J198" s="258">
        <v>20</v>
      </c>
      <c r="K198" s="309">
        <v>0</v>
      </c>
      <c r="L198" s="226" t="s">
        <v>1529</v>
      </c>
      <c r="M198" s="314" t="s">
        <v>1944</v>
      </c>
      <c r="N198" s="229" t="s">
        <v>1531</v>
      </c>
      <c r="O198" s="227" t="s">
        <v>1353</v>
      </c>
      <c r="P198" s="228" t="s">
        <v>1549</v>
      </c>
    </row>
    <row r="199" spans="1:16" ht="48">
      <c r="A199" s="221">
        <v>194</v>
      </c>
      <c r="B199" s="255">
        <v>2013304</v>
      </c>
      <c r="C199" s="308">
        <v>30299</v>
      </c>
      <c r="D199" s="308">
        <v>50299</v>
      </c>
      <c r="E199" s="256" t="s">
        <v>1945</v>
      </c>
      <c r="F199" s="256" t="s">
        <v>1946</v>
      </c>
      <c r="G199" s="257" t="s">
        <v>1481</v>
      </c>
      <c r="H199" s="257" t="s">
        <v>1481</v>
      </c>
      <c r="I199" s="225">
        <f t="shared" ref="I199:I262" si="4">J199+K199</f>
        <v>60</v>
      </c>
      <c r="J199" s="227">
        <v>60</v>
      </c>
      <c r="K199" s="309">
        <v>0</v>
      </c>
      <c r="L199" s="226" t="s">
        <v>1529</v>
      </c>
      <c r="M199" s="310"/>
      <c r="N199" s="227" t="s">
        <v>1561</v>
      </c>
      <c r="O199" s="227" t="s">
        <v>1353</v>
      </c>
      <c r="P199" s="228" t="s">
        <v>1562</v>
      </c>
    </row>
    <row r="200" spans="1:16" ht="36">
      <c r="A200" s="221">
        <v>195</v>
      </c>
      <c r="B200" s="255">
        <v>2013399</v>
      </c>
      <c r="C200" s="308">
        <v>30299</v>
      </c>
      <c r="D200" s="308">
        <v>50299</v>
      </c>
      <c r="E200" s="256" t="s">
        <v>1947</v>
      </c>
      <c r="F200" s="256" t="s">
        <v>1948</v>
      </c>
      <c r="G200" s="257" t="s">
        <v>1481</v>
      </c>
      <c r="H200" s="257" t="s">
        <v>1481</v>
      </c>
      <c r="I200" s="225">
        <f t="shared" si="4"/>
        <v>18</v>
      </c>
      <c r="J200" s="258">
        <v>18</v>
      </c>
      <c r="K200" s="309">
        <v>0</v>
      </c>
      <c r="L200" s="226" t="s">
        <v>1529</v>
      </c>
      <c r="M200" s="256" t="s">
        <v>1949</v>
      </c>
      <c r="N200" s="229" t="s">
        <v>1561</v>
      </c>
      <c r="O200" s="227" t="s">
        <v>1353</v>
      </c>
      <c r="P200" s="222" t="s">
        <v>1532</v>
      </c>
    </row>
    <row r="201" spans="1:16" ht="36">
      <c r="A201" s="221">
        <v>196</v>
      </c>
      <c r="B201" s="255">
        <v>2013399</v>
      </c>
      <c r="C201" s="308">
        <v>30299</v>
      </c>
      <c r="D201" s="308">
        <v>50299</v>
      </c>
      <c r="E201" s="221" t="s">
        <v>1950</v>
      </c>
      <c r="F201" s="223" t="s">
        <v>1951</v>
      </c>
      <c r="G201" s="257" t="s">
        <v>1481</v>
      </c>
      <c r="H201" s="257" t="s">
        <v>1481</v>
      </c>
      <c r="I201" s="225">
        <f t="shared" si="4"/>
        <v>183</v>
      </c>
      <c r="J201" s="227">
        <v>183</v>
      </c>
      <c r="K201" s="226">
        <v>0</v>
      </c>
      <c r="L201" s="226" t="s">
        <v>1529</v>
      </c>
      <c r="M201" s="226"/>
      <c r="N201" s="229" t="s">
        <v>1561</v>
      </c>
      <c r="O201" s="227" t="s">
        <v>1353</v>
      </c>
      <c r="P201" s="228" t="s">
        <v>1549</v>
      </c>
    </row>
    <row r="202" spans="1:16" ht="36">
      <c r="A202" s="221">
        <v>197</v>
      </c>
      <c r="B202" s="221">
        <v>2070111</v>
      </c>
      <c r="C202" s="222">
        <v>30299</v>
      </c>
      <c r="D202" s="221">
        <v>50299</v>
      </c>
      <c r="E202" s="221" t="s">
        <v>1952</v>
      </c>
      <c r="F202" s="223" t="s">
        <v>1953</v>
      </c>
      <c r="G202" s="257" t="s">
        <v>1481</v>
      </c>
      <c r="H202" s="224" t="s">
        <v>1954</v>
      </c>
      <c r="I202" s="225">
        <f t="shared" si="4"/>
        <v>40</v>
      </c>
      <c r="J202" s="227">
        <v>40</v>
      </c>
      <c r="K202" s="226">
        <v>0</v>
      </c>
      <c r="L202" s="226" t="s">
        <v>1529</v>
      </c>
      <c r="M202" s="226"/>
      <c r="N202" s="227" t="s">
        <v>1561</v>
      </c>
      <c r="O202" s="227" t="s">
        <v>1353</v>
      </c>
      <c r="P202" s="228" t="s">
        <v>1562</v>
      </c>
    </row>
    <row r="203" spans="1:16" ht="24">
      <c r="A203" s="221">
        <v>198</v>
      </c>
      <c r="B203" s="265">
        <v>2130205</v>
      </c>
      <c r="C203" s="265">
        <v>30299</v>
      </c>
      <c r="D203" s="265">
        <v>50299</v>
      </c>
      <c r="E203" s="265" t="s">
        <v>1955</v>
      </c>
      <c r="F203" s="265" t="s">
        <v>1956</v>
      </c>
      <c r="G203" s="268" t="s">
        <v>1957</v>
      </c>
      <c r="H203" s="268" t="s">
        <v>1957</v>
      </c>
      <c r="I203" s="225">
        <f t="shared" si="4"/>
        <v>17.7</v>
      </c>
      <c r="J203" s="265">
        <v>17.7</v>
      </c>
      <c r="K203" s="253">
        <v>0</v>
      </c>
      <c r="L203" s="226" t="s">
        <v>1529</v>
      </c>
      <c r="M203" s="265" t="s">
        <v>1958</v>
      </c>
      <c r="N203" s="265" t="s">
        <v>1531</v>
      </c>
      <c r="O203" s="227" t="s">
        <v>1500</v>
      </c>
      <c r="P203" s="222" t="s">
        <v>1532</v>
      </c>
    </row>
    <row r="204" spans="1:16" ht="36">
      <c r="A204" s="221">
        <v>199</v>
      </c>
      <c r="B204" s="254">
        <v>2130234</v>
      </c>
      <c r="C204" s="315">
        <v>30299</v>
      </c>
      <c r="D204" s="221">
        <v>50299</v>
      </c>
      <c r="E204" s="315" t="s">
        <v>1959</v>
      </c>
      <c r="F204" s="229" t="s">
        <v>1960</v>
      </c>
      <c r="G204" s="316" t="s">
        <v>1957</v>
      </c>
      <c r="H204" s="316" t="s">
        <v>1957</v>
      </c>
      <c r="I204" s="225">
        <f t="shared" si="4"/>
        <v>90</v>
      </c>
      <c r="J204" s="227">
        <v>90</v>
      </c>
      <c r="K204" s="253">
        <v>0</v>
      </c>
      <c r="L204" s="226" t="s">
        <v>1529</v>
      </c>
      <c r="M204" s="317" t="s">
        <v>1961</v>
      </c>
      <c r="N204" s="227" t="s">
        <v>1531</v>
      </c>
      <c r="O204" s="227" t="s">
        <v>1500</v>
      </c>
      <c r="P204" s="228" t="s">
        <v>1549</v>
      </c>
    </row>
    <row r="205" spans="1:16" ht="24">
      <c r="A205" s="221">
        <v>200</v>
      </c>
      <c r="B205" s="254">
        <v>2130205</v>
      </c>
      <c r="C205" s="265">
        <v>30299</v>
      </c>
      <c r="D205" s="265">
        <v>50299</v>
      </c>
      <c r="E205" s="265" t="s">
        <v>1962</v>
      </c>
      <c r="F205" s="265" t="s">
        <v>1963</v>
      </c>
      <c r="G205" s="268" t="s">
        <v>1957</v>
      </c>
      <c r="H205" s="268" t="s">
        <v>1957</v>
      </c>
      <c r="I205" s="225">
        <f t="shared" si="4"/>
        <v>72</v>
      </c>
      <c r="J205" s="265">
        <v>72</v>
      </c>
      <c r="K205" s="253">
        <v>0</v>
      </c>
      <c r="L205" s="226" t="s">
        <v>1529</v>
      </c>
      <c r="M205" s="265" t="s">
        <v>1964</v>
      </c>
      <c r="N205" s="265" t="s">
        <v>1531</v>
      </c>
      <c r="O205" s="227" t="s">
        <v>1500</v>
      </c>
      <c r="P205" s="228" t="s">
        <v>1549</v>
      </c>
    </row>
    <row r="206" spans="1:16" ht="24">
      <c r="A206" s="221">
        <v>201</v>
      </c>
      <c r="B206" s="265">
        <v>2130205</v>
      </c>
      <c r="C206" s="315">
        <v>30299</v>
      </c>
      <c r="D206" s="221">
        <v>50299</v>
      </c>
      <c r="E206" s="229" t="s">
        <v>1965</v>
      </c>
      <c r="F206" s="229" t="s">
        <v>1966</v>
      </c>
      <c r="G206" s="316" t="s">
        <v>1957</v>
      </c>
      <c r="H206" s="316" t="s">
        <v>1957</v>
      </c>
      <c r="I206" s="225">
        <f t="shared" si="4"/>
        <v>97.57</v>
      </c>
      <c r="J206" s="229">
        <v>97.57</v>
      </c>
      <c r="K206" s="272">
        <v>0</v>
      </c>
      <c r="L206" s="226" t="s">
        <v>1529</v>
      </c>
      <c r="M206" s="265" t="s">
        <v>1967</v>
      </c>
      <c r="N206" s="229" t="s">
        <v>1531</v>
      </c>
      <c r="O206" s="227" t="s">
        <v>1500</v>
      </c>
      <c r="P206" s="228" t="s">
        <v>1549</v>
      </c>
    </row>
    <row r="207" spans="1:16" ht="24">
      <c r="A207" s="221">
        <v>202</v>
      </c>
      <c r="B207" s="254">
        <v>2130205</v>
      </c>
      <c r="C207" s="315">
        <v>30299</v>
      </c>
      <c r="D207" s="221">
        <v>50299</v>
      </c>
      <c r="E207" s="265" t="s">
        <v>1968</v>
      </c>
      <c r="F207" s="223" t="s">
        <v>1969</v>
      </c>
      <c r="G207" s="224" t="s">
        <v>1957</v>
      </c>
      <c r="H207" s="224" t="s">
        <v>1957</v>
      </c>
      <c r="I207" s="225">
        <f t="shared" si="4"/>
        <v>188</v>
      </c>
      <c r="J207" s="227">
        <v>188</v>
      </c>
      <c r="K207" s="253">
        <v>0</v>
      </c>
      <c r="L207" s="226" t="s">
        <v>1529</v>
      </c>
      <c r="M207" s="317" t="s">
        <v>1970</v>
      </c>
      <c r="N207" s="227" t="s">
        <v>1561</v>
      </c>
      <c r="O207" s="227" t="s">
        <v>1500</v>
      </c>
      <c r="P207" s="228" t="s">
        <v>1562</v>
      </c>
    </row>
    <row r="208" spans="1:16" ht="72">
      <c r="A208" s="221">
        <v>203</v>
      </c>
      <c r="B208" s="265">
        <v>2130205</v>
      </c>
      <c r="C208" s="265">
        <v>30299</v>
      </c>
      <c r="D208" s="265">
        <v>50299</v>
      </c>
      <c r="E208" s="229" t="s">
        <v>1971</v>
      </c>
      <c r="F208" s="229" t="s">
        <v>1972</v>
      </c>
      <c r="G208" s="268" t="s">
        <v>1957</v>
      </c>
      <c r="H208" s="268" t="s">
        <v>1957</v>
      </c>
      <c r="I208" s="225">
        <f t="shared" si="4"/>
        <v>89.55</v>
      </c>
      <c r="J208" s="229">
        <v>89.55</v>
      </c>
      <c r="K208" s="272">
        <v>0</v>
      </c>
      <c r="L208" s="226" t="s">
        <v>1529</v>
      </c>
      <c r="M208" s="265"/>
      <c r="N208" s="229" t="s">
        <v>1561</v>
      </c>
      <c r="O208" s="227" t="s">
        <v>1500</v>
      </c>
      <c r="P208" s="228" t="s">
        <v>1562</v>
      </c>
    </row>
    <row r="209" spans="1:16" ht="24">
      <c r="A209" s="221">
        <v>204</v>
      </c>
      <c r="B209" s="266">
        <v>2110402</v>
      </c>
      <c r="C209" s="266">
        <v>31099</v>
      </c>
      <c r="D209" s="266">
        <v>50601</v>
      </c>
      <c r="E209" s="254" t="s">
        <v>1973</v>
      </c>
      <c r="F209" s="285" t="s">
        <v>1974</v>
      </c>
      <c r="G209" s="268" t="s">
        <v>1957</v>
      </c>
      <c r="H209" s="268" t="s">
        <v>1975</v>
      </c>
      <c r="I209" s="225">
        <f t="shared" si="4"/>
        <v>20</v>
      </c>
      <c r="J209" s="228">
        <v>20</v>
      </c>
      <c r="K209" s="253">
        <v>0</v>
      </c>
      <c r="L209" s="226" t="s">
        <v>1529</v>
      </c>
      <c r="M209" s="227"/>
      <c r="N209" s="227" t="s">
        <v>1561</v>
      </c>
      <c r="O209" s="227" t="s">
        <v>1500</v>
      </c>
      <c r="P209" s="228" t="s">
        <v>1562</v>
      </c>
    </row>
    <row r="210" spans="1:16" ht="36">
      <c r="A210" s="221">
        <v>205</v>
      </c>
      <c r="B210" s="254">
        <v>2130201</v>
      </c>
      <c r="C210" s="265">
        <v>30299</v>
      </c>
      <c r="D210" s="265">
        <v>50299</v>
      </c>
      <c r="E210" s="265" t="s">
        <v>1976</v>
      </c>
      <c r="F210" s="265" t="s">
        <v>1977</v>
      </c>
      <c r="G210" s="268" t="s">
        <v>1957</v>
      </c>
      <c r="H210" s="268" t="s">
        <v>1978</v>
      </c>
      <c r="I210" s="225">
        <f t="shared" si="4"/>
        <v>73.150000000000006</v>
      </c>
      <c r="J210" s="265">
        <v>73.150000000000006</v>
      </c>
      <c r="K210" s="253">
        <v>0</v>
      </c>
      <c r="L210" s="226" t="s">
        <v>1595</v>
      </c>
      <c r="M210" s="265"/>
      <c r="N210" s="265" t="s">
        <v>1531</v>
      </c>
      <c r="O210" s="227" t="s">
        <v>1500</v>
      </c>
      <c r="P210" s="222" t="s">
        <v>1532</v>
      </c>
    </row>
    <row r="211" spans="1:16" ht="24">
      <c r="A211" s="221">
        <v>206</v>
      </c>
      <c r="B211" s="266">
        <v>2130803</v>
      </c>
      <c r="C211" s="263">
        <v>30399</v>
      </c>
      <c r="D211" s="263">
        <v>50999</v>
      </c>
      <c r="E211" s="229" t="s">
        <v>1979</v>
      </c>
      <c r="F211" s="229" t="s">
        <v>1980</v>
      </c>
      <c r="G211" s="229" t="s">
        <v>1981</v>
      </c>
      <c r="H211" s="221" t="s">
        <v>1982</v>
      </c>
      <c r="I211" s="225">
        <f t="shared" si="4"/>
        <v>299</v>
      </c>
      <c r="J211" s="226">
        <v>23</v>
      </c>
      <c r="K211" s="226">
        <v>276</v>
      </c>
      <c r="L211" s="226" t="s">
        <v>1529</v>
      </c>
      <c r="M211" s="223" t="s">
        <v>1726</v>
      </c>
      <c r="N211" s="265" t="s">
        <v>1531</v>
      </c>
      <c r="O211" s="227" t="s">
        <v>1584</v>
      </c>
      <c r="P211" s="222" t="s">
        <v>1532</v>
      </c>
    </row>
    <row r="212" spans="1:16" ht="24">
      <c r="A212" s="221">
        <v>207</v>
      </c>
      <c r="B212" s="266">
        <v>2130803</v>
      </c>
      <c r="C212" s="263">
        <v>30399</v>
      </c>
      <c r="D212" s="263">
        <v>50999</v>
      </c>
      <c r="E212" s="229" t="s">
        <v>1983</v>
      </c>
      <c r="F212" s="229" t="s">
        <v>1980</v>
      </c>
      <c r="G212" s="229" t="s">
        <v>1981</v>
      </c>
      <c r="H212" s="221" t="s">
        <v>1982</v>
      </c>
      <c r="I212" s="225">
        <f t="shared" si="4"/>
        <v>102</v>
      </c>
      <c r="J212" s="226">
        <v>10.8</v>
      </c>
      <c r="K212" s="226">
        <v>91.2</v>
      </c>
      <c r="L212" s="226" t="s">
        <v>1529</v>
      </c>
      <c r="M212" s="223" t="s">
        <v>1984</v>
      </c>
      <c r="N212" s="265" t="s">
        <v>1531</v>
      </c>
      <c r="O212" s="227" t="s">
        <v>1584</v>
      </c>
      <c r="P212" s="222" t="s">
        <v>1532</v>
      </c>
    </row>
    <row r="213" spans="1:16" ht="48">
      <c r="A213" s="221">
        <v>208</v>
      </c>
      <c r="B213" s="265">
        <v>2130135</v>
      </c>
      <c r="C213" s="265">
        <v>30299</v>
      </c>
      <c r="D213" s="265">
        <v>50299</v>
      </c>
      <c r="E213" s="265" t="s">
        <v>1985</v>
      </c>
      <c r="F213" s="265" t="s">
        <v>1986</v>
      </c>
      <c r="G213" s="268" t="s">
        <v>1505</v>
      </c>
      <c r="H213" s="268" t="s">
        <v>1505</v>
      </c>
      <c r="I213" s="225">
        <f t="shared" si="4"/>
        <v>192</v>
      </c>
      <c r="J213" s="265">
        <v>192</v>
      </c>
      <c r="K213" s="253">
        <v>0</v>
      </c>
      <c r="L213" s="226" t="s">
        <v>1529</v>
      </c>
      <c r="M213" s="265" t="s">
        <v>1987</v>
      </c>
      <c r="N213" s="265" t="s">
        <v>1531</v>
      </c>
      <c r="O213" s="265" t="s">
        <v>1507</v>
      </c>
      <c r="P213" s="222" t="s">
        <v>1532</v>
      </c>
    </row>
    <row r="214" spans="1:16" ht="24">
      <c r="A214" s="221">
        <v>209</v>
      </c>
      <c r="B214" s="265" t="s">
        <v>1988</v>
      </c>
      <c r="C214" s="265" t="s">
        <v>1509</v>
      </c>
      <c r="D214" s="265" t="s">
        <v>1510</v>
      </c>
      <c r="E214" s="265" t="s">
        <v>1989</v>
      </c>
      <c r="F214" s="265" t="s">
        <v>1990</v>
      </c>
      <c r="G214" s="268" t="s">
        <v>1505</v>
      </c>
      <c r="H214" s="268" t="s">
        <v>1505</v>
      </c>
      <c r="I214" s="225">
        <f t="shared" si="4"/>
        <v>264</v>
      </c>
      <c r="J214" s="265">
        <v>264</v>
      </c>
      <c r="K214" s="253">
        <v>0</v>
      </c>
      <c r="L214" s="226" t="s">
        <v>1529</v>
      </c>
      <c r="M214" s="265" t="s">
        <v>1991</v>
      </c>
      <c r="N214" s="265" t="s">
        <v>1531</v>
      </c>
      <c r="O214" s="265" t="s">
        <v>1507</v>
      </c>
      <c r="P214" s="222" t="s">
        <v>1532</v>
      </c>
    </row>
    <row r="215" spans="1:16" ht="24">
      <c r="A215" s="221">
        <v>210</v>
      </c>
      <c r="B215" s="265">
        <v>2130199</v>
      </c>
      <c r="C215" s="265">
        <v>30299</v>
      </c>
      <c r="D215" s="265">
        <v>50299</v>
      </c>
      <c r="E215" s="265" t="s">
        <v>1992</v>
      </c>
      <c r="F215" s="265" t="s">
        <v>1993</v>
      </c>
      <c r="G215" s="268" t="s">
        <v>1505</v>
      </c>
      <c r="H215" s="268" t="s">
        <v>1505</v>
      </c>
      <c r="I215" s="225">
        <f t="shared" si="4"/>
        <v>21.5</v>
      </c>
      <c r="J215" s="265">
        <v>21.5</v>
      </c>
      <c r="K215" s="253">
        <v>0</v>
      </c>
      <c r="L215" s="226" t="s">
        <v>1529</v>
      </c>
      <c r="M215" s="265" t="s">
        <v>1994</v>
      </c>
      <c r="N215" s="265" t="s">
        <v>1531</v>
      </c>
      <c r="O215" s="265" t="s">
        <v>1507</v>
      </c>
      <c r="P215" s="222" t="s">
        <v>1532</v>
      </c>
    </row>
    <row r="216" spans="1:16" ht="36">
      <c r="A216" s="221">
        <v>211</v>
      </c>
      <c r="B216" s="265">
        <v>2130599</v>
      </c>
      <c r="C216" s="265">
        <v>30199</v>
      </c>
      <c r="D216" s="265">
        <v>50199</v>
      </c>
      <c r="E216" s="265" t="s">
        <v>1995</v>
      </c>
      <c r="F216" s="265" t="s">
        <v>1996</v>
      </c>
      <c r="G216" s="268" t="s">
        <v>1505</v>
      </c>
      <c r="H216" s="268" t="s">
        <v>1505</v>
      </c>
      <c r="I216" s="225">
        <f t="shared" si="4"/>
        <v>34</v>
      </c>
      <c r="J216" s="265">
        <v>34</v>
      </c>
      <c r="K216" s="253">
        <v>0</v>
      </c>
      <c r="L216" s="226" t="s">
        <v>1540</v>
      </c>
      <c r="M216" s="265" t="s">
        <v>1997</v>
      </c>
      <c r="N216" s="265" t="s">
        <v>1531</v>
      </c>
      <c r="O216" s="265" t="s">
        <v>1507</v>
      </c>
      <c r="P216" s="254" t="s">
        <v>1542</v>
      </c>
    </row>
    <row r="217" spans="1:16" ht="96">
      <c r="A217" s="221">
        <v>212</v>
      </c>
      <c r="B217" s="265">
        <v>2130135</v>
      </c>
      <c r="C217" s="265">
        <v>30299</v>
      </c>
      <c r="D217" s="265">
        <v>50299</v>
      </c>
      <c r="E217" s="265" t="s">
        <v>1998</v>
      </c>
      <c r="F217" s="265" t="s">
        <v>1999</v>
      </c>
      <c r="G217" s="268" t="s">
        <v>1505</v>
      </c>
      <c r="H217" s="268" t="s">
        <v>1505</v>
      </c>
      <c r="I217" s="225">
        <f t="shared" si="4"/>
        <v>300</v>
      </c>
      <c r="J217" s="265">
        <v>300</v>
      </c>
      <c r="K217" s="253">
        <v>0</v>
      </c>
      <c r="L217" s="226" t="s">
        <v>1529</v>
      </c>
      <c r="M217" s="265" t="s">
        <v>1987</v>
      </c>
      <c r="N217" s="265" t="s">
        <v>1531</v>
      </c>
      <c r="O217" s="265" t="s">
        <v>1507</v>
      </c>
      <c r="P217" s="228" t="s">
        <v>1549</v>
      </c>
    </row>
    <row r="218" spans="1:16" ht="24">
      <c r="A218" s="221">
        <v>213</v>
      </c>
      <c r="B218" s="265">
        <v>2130153</v>
      </c>
      <c r="C218" s="265">
        <v>31099</v>
      </c>
      <c r="D218" s="265">
        <v>50399</v>
      </c>
      <c r="E218" s="265" t="s">
        <v>2000</v>
      </c>
      <c r="F218" s="265" t="s">
        <v>2001</v>
      </c>
      <c r="G218" s="268" t="s">
        <v>1505</v>
      </c>
      <c r="H218" s="268" t="s">
        <v>1505</v>
      </c>
      <c r="I218" s="225">
        <f t="shared" si="4"/>
        <v>191</v>
      </c>
      <c r="J218" s="265">
        <v>191</v>
      </c>
      <c r="K218" s="253">
        <v>0</v>
      </c>
      <c r="L218" s="226" t="s">
        <v>1529</v>
      </c>
      <c r="M218" s="265" t="s">
        <v>1987</v>
      </c>
      <c r="N218" s="265" t="s">
        <v>1531</v>
      </c>
      <c r="O218" s="265" t="s">
        <v>1507</v>
      </c>
      <c r="P218" s="228" t="s">
        <v>1549</v>
      </c>
    </row>
    <row r="219" spans="1:16" ht="72">
      <c r="A219" s="221">
        <v>214</v>
      </c>
      <c r="B219" s="265">
        <v>2130199</v>
      </c>
      <c r="C219" s="265">
        <v>30299</v>
      </c>
      <c r="D219" s="265">
        <v>50299</v>
      </c>
      <c r="E219" s="265" t="s">
        <v>2002</v>
      </c>
      <c r="F219" s="265" t="s">
        <v>2003</v>
      </c>
      <c r="G219" s="268" t="s">
        <v>1505</v>
      </c>
      <c r="H219" s="268" t="s">
        <v>1505</v>
      </c>
      <c r="I219" s="225">
        <f t="shared" si="4"/>
        <v>220</v>
      </c>
      <c r="J219" s="265">
        <v>220</v>
      </c>
      <c r="K219" s="253">
        <v>0</v>
      </c>
      <c r="L219" s="226" t="s">
        <v>1529</v>
      </c>
      <c r="M219" s="265" t="s">
        <v>2004</v>
      </c>
      <c r="N219" s="265" t="s">
        <v>1561</v>
      </c>
      <c r="O219" s="265" t="s">
        <v>1507</v>
      </c>
      <c r="P219" s="228" t="s">
        <v>1562</v>
      </c>
    </row>
    <row r="220" spans="1:16" ht="72">
      <c r="A220" s="221">
        <v>215</v>
      </c>
      <c r="B220" s="265">
        <v>2130126</v>
      </c>
      <c r="C220" s="265">
        <v>30299</v>
      </c>
      <c r="D220" s="265">
        <v>50299</v>
      </c>
      <c r="E220" s="265" t="s">
        <v>2005</v>
      </c>
      <c r="F220" s="265" t="s">
        <v>2006</v>
      </c>
      <c r="G220" s="268" t="s">
        <v>1505</v>
      </c>
      <c r="H220" s="268" t="s">
        <v>1505</v>
      </c>
      <c r="I220" s="225">
        <f t="shared" si="4"/>
        <v>60</v>
      </c>
      <c r="J220" s="265">
        <v>60</v>
      </c>
      <c r="K220" s="253">
        <v>0</v>
      </c>
      <c r="L220" s="226" t="s">
        <v>1529</v>
      </c>
      <c r="M220" s="265" t="s">
        <v>2007</v>
      </c>
      <c r="N220" s="265" t="s">
        <v>1561</v>
      </c>
      <c r="O220" s="265" t="s">
        <v>1507</v>
      </c>
      <c r="P220" s="228" t="s">
        <v>1562</v>
      </c>
    </row>
    <row r="221" spans="1:16" ht="36">
      <c r="A221" s="221">
        <v>216</v>
      </c>
      <c r="B221" s="265">
        <v>2130599</v>
      </c>
      <c r="C221" s="265">
        <v>30213</v>
      </c>
      <c r="D221" s="265">
        <v>50209</v>
      </c>
      <c r="E221" s="265" t="s">
        <v>2008</v>
      </c>
      <c r="F221" s="265" t="s">
        <v>2009</v>
      </c>
      <c r="G221" s="268" t="s">
        <v>1505</v>
      </c>
      <c r="H221" s="268" t="s">
        <v>1505</v>
      </c>
      <c r="I221" s="225">
        <f t="shared" si="4"/>
        <v>9</v>
      </c>
      <c r="J221" s="265">
        <v>9</v>
      </c>
      <c r="K221" s="253">
        <v>0</v>
      </c>
      <c r="L221" s="226" t="s">
        <v>1529</v>
      </c>
      <c r="M221" s="265" t="s">
        <v>2010</v>
      </c>
      <c r="N221" s="265" t="s">
        <v>1561</v>
      </c>
      <c r="O221" s="265" t="s">
        <v>1507</v>
      </c>
      <c r="P221" s="228" t="s">
        <v>1562</v>
      </c>
    </row>
    <row r="222" spans="1:16" ht="36">
      <c r="A222" s="221">
        <v>217</v>
      </c>
      <c r="B222" s="265">
        <v>2130599</v>
      </c>
      <c r="C222" s="265">
        <v>30213</v>
      </c>
      <c r="D222" s="265">
        <v>50299</v>
      </c>
      <c r="E222" s="265" t="s">
        <v>2011</v>
      </c>
      <c r="F222" s="265" t="s">
        <v>2012</v>
      </c>
      <c r="G222" s="268" t="s">
        <v>1505</v>
      </c>
      <c r="H222" s="268" t="s">
        <v>1505</v>
      </c>
      <c r="I222" s="225">
        <f t="shared" si="4"/>
        <v>20</v>
      </c>
      <c r="J222" s="265">
        <v>20</v>
      </c>
      <c r="K222" s="253">
        <v>0</v>
      </c>
      <c r="L222" s="226" t="s">
        <v>1529</v>
      </c>
      <c r="M222" s="265" t="s">
        <v>2013</v>
      </c>
      <c r="N222" s="265" t="s">
        <v>1561</v>
      </c>
      <c r="O222" s="265" t="s">
        <v>1507</v>
      </c>
      <c r="P222" s="228" t="s">
        <v>1562</v>
      </c>
    </row>
    <row r="223" spans="1:16" ht="24">
      <c r="A223" s="221">
        <v>218</v>
      </c>
      <c r="B223" s="265">
        <v>2130101</v>
      </c>
      <c r="C223" s="265">
        <v>30213</v>
      </c>
      <c r="D223" s="265">
        <v>50209</v>
      </c>
      <c r="E223" s="265" t="s">
        <v>2014</v>
      </c>
      <c r="F223" s="265" t="s">
        <v>2015</v>
      </c>
      <c r="G223" s="268" t="s">
        <v>1505</v>
      </c>
      <c r="H223" s="268" t="s">
        <v>1505</v>
      </c>
      <c r="I223" s="225">
        <f t="shared" si="4"/>
        <v>17</v>
      </c>
      <c r="J223" s="265">
        <v>17</v>
      </c>
      <c r="K223" s="253">
        <v>0</v>
      </c>
      <c r="L223" s="226" t="s">
        <v>1529</v>
      </c>
      <c r="M223" s="265" t="s">
        <v>2016</v>
      </c>
      <c r="N223" s="265" t="s">
        <v>1561</v>
      </c>
      <c r="O223" s="265" t="s">
        <v>1507</v>
      </c>
      <c r="P223" s="228" t="s">
        <v>1562</v>
      </c>
    </row>
    <row r="224" spans="1:16" ht="36">
      <c r="A224" s="221">
        <v>219</v>
      </c>
      <c r="B224" s="265">
        <v>2130126</v>
      </c>
      <c r="C224" s="265">
        <v>30299</v>
      </c>
      <c r="D224" s="265">
        <v>50299</v>
      </c>
      <c r="E224" s="265" t="s">
        <v>2017</v>
      </c>
      <c r="F224" s="265" t="s">
        <v>2018</v>
      </c>
      <c r="G224" s="268" t="s">
        <v>1505</v>
      </c>
      <c r="H224" s="268" t="s">
        <v>2019</v>
      </c>
      <c r="I224" s="225">
        <f t="shared" si="4"/>
        <v>824</v>
      </c>
      <c r="J224" s="265">
        <v>824</v>
      </c>
      <c r="K224" s="253">
        <v>0</v>
      </c>
      <c r="L224" s="226" t="s">
        <v>1529</v>
      </c>
      <c r="M224" s="265" t="s">
        <v>2020</v>
      </c>
      <c r="N224" s="265" t="s">
        <v>1531</v>
      </c>
      <c r="O224" s="265" t="s">
        <v>1507</v>
      </c>
      <c r="P224" s="222" t="s">
        <v>1532</v>
      </c>
    </row>
    <row r="225" spans="1:16" ht="36">
      <c r="A225" s="221">
        <v>220</v>
      </c>
      <c r="B225" s="266">
        <v>2130803</v>
      </c>
      <c r="C225" s="263">
        <v>30399</v>
      </c>
      <c r="D225" s="263">
        <v>50999</v>
      </c>
      <c r="E225" s="229" t="s">
        <v>2021</v>
      </c>
      <c r="F225" s="229" t="s">
        <v>1980</v>
      </c>
      <c r="G225" s="223" t="s">
        <v>2022</v>
      </c>
      <c r="H225" s="223" t="s">
        <v>2023</v>
      </c>
      <c r="I225" s="225">
        <f t="shared" si="4"/>
        <v>96</v>
      </c>
      <c r="J225" s="272">
        <v>12</v>
      </c>
      <c r="K225" s="272">
        <v>84</v>
      </c>
      <c r="L225" s="226" t="s">
        <v>1529</v>
      </c>
      <c r="M225" s="229" t="s">
        <v>2024</v>
      </c>
      <c r="N225" s="265" t="s">
        <v>1531</v>
      </c>
      <c r="O225" s="227" t="s">
        <v>1584</v>
      </c>
      <c r="P225" s="222" t="s">
        <v>1532</v>
      </c>
    </row>
    <row r="226" spans="1:16" ht="24">
      <c r="A226" s="221">
        <v>221</v>
      </c>
      <c r="B226" s="266">
        <v>2130803</v>
      </c>
      <c r="C226" s="263">
        <v>30399</v>
      </c>
      <c r="D226" s="263">
        <v>50999</v>
      </c>
      <c r="E226" s="223" t="s">
        <v>2025</v>
      </c>
      <c r="F226" s="229" t="s">
        <v>2026</v>
      </c>
      <c r="G226" s="223" t="s">
        <v>2022</v>
      </c>
      <c r="H226" s="223" t="s">
        <v>2027</v>
      </c>
      <c r="I226" s="225">
        <f t="shared" si="4"/>
        <v>296</v>
      </c>
      <c r="J226" s="226">
        <v>37</v>
      </c>
      <c r="K226" s="226">
        <v>259</v>
      </c>
      <c r="L226" s="226" t="s">
        <v>1529</v>
      </c>
      <c r="M226" s="227" t="s">
        <v>2028</v>
      </c>
      <c r="N226" s="265" t="s">
        <v>1531</v>
      </c>
      <c r="O226" s="227" t="s">
        <v>1584</v>
      </c>
      <c r="P226" s="222" t="s">
        <v>1532</v>
      </c>
    </row>
    <row r="227" spans="1:16" ht="36">
      <c r="A227" s="221">
        <v>222</v>
      </c>
      <c r="B227" s="266">
        <v>2130803</v>
      </c>
      <c r="C227" s="263">
        <v>30399</v>
      </c>
      <c r="D227" s="263">
        <v>50999</v>
      </c>
      <c r="E227" s="229" t="s">
        <v>2029</v>
      </c>
      <c r="F227" s="229" t="s">
        <v>1980</v>
      </c>
      <c r="G227" s="221" t="s">
        <v>2022</v>
      </c>
      <c r="H227" s="221" t="s">
        <v>2030</v>
      </c>
      <c r="I227" s="225">
        <f t="shared" si="4"/>
        <v>1152</v>
      </c>
      <c r="J227" s="253">
        <v>144</v>
      </c>
      <c r="K227" s="253">
        <v>1008</v>
      </c>
      <c r="L227" s="226" t="s">
        <v>1529</v>
      </c>
      <c r="M227" s="229" t="s">
        <v>2031</v>
      </c>
      <c r="N227" s="265" t="s">
        <v>1531</v>
      </c>
      <c r="O227" s="227" t="s">
        <v>1584</v>
      </c>
      <c r="P227" s="222" t="s">
        <v>1532</v>
      </c>
    </row>
    <row r="228" spans="1:16" ht="36">
      <c r="A228" s="221">
        <v>223</v>
      </c>
      <c r="B228" s="266">
        <v>2130803</v>
      </c>
      <c r="C228" s="263">
        <v>30399</v>
      </c>
      <c r="D228" s="263">
        <v>50999</v>
      </c>
      <c r="E228" s="223" t="s">
        <v>2032</v>
      </c>
      <c r="F228" s="229" t="s">
        <v>1980</v>
      </c>
      <c r="G228" s="221" t="s">
        <v>2022</v>
      </c>
      <c r="H228" s="221" t="s">
        <v>2030</v>
      </c>
      <c r="I228" s="225">
        <f t="shared" si="4"/>
        <v>321</v>
      </c>
      <c r="J228" s="226">
        <v>41</v>
      </c>
      <c r="K228" s="226">
        <v>280</v>
      </c>
      <c r="L228" s="226" t="s">
        <v>1529</v>
      </c>
      <c r="M228" s="229" t="s">
        <v>2033</v>
      </c>
      <c r="N228" s="265" t="s">
        <v>1531</v>
      </c>
      <c r="O228" s="227" t="s">
        <v>1584</v>
      </c>
      <c r="P228" s="222" t="s">
        <v>1532</v>
      </c>
    </row>
    <row r="229" spans="1:16" ht="24">
      <c r="A229" s="221">
        <v>224</v>
      </c>
      <c r="B229" s="266">
        <v>2130803</v>
      </c>
      <c r="C229" s="263">
        <v>30399</v>
      </c>
      <c r="D229" s="263">
        <v>50999</v>
      </c>
      <c r="E229" s="221" t="s">
        <v>2034</v>
      </c>
      <c r="F229" s="229" t="s">
        <v>1980</v>
      </c>
      <c r="G229" s="221" t="s">
        <v>2022</v>
      </c>
      <c r="H229" s="221" t="s">
        <v>1982</v>
      </c>
      <c r="I229" s="225">
        <f t="shared" si="4"/>
        <v>9.6</v>
      </c>
      <c r="J229" s="226">
        <v>1.2</v>
      </c>
      <c r="K229" s="226">
        <v>8.4</v>
      </c>
      <c r="L229" s="226" t="s">
        <v>1529</v>
      </c>
      <c r="M229" s="223" t="s">
        <v>2035</v>
      </c>
      <c r="N229" s="265" t="s">
        <v>1531</v>
      </c>
      <c r="O229" s="227" t="s">
        <v>1584</v>
      </c>
      <c r="P229" s="222" t="s">
        <v>1532</v>
      </c>
    </row>
    <row r="230" spans="1:16" ht="60">
      <c r="A230" s="221">
        <v>225</v>
      </c>
      <c r="B230" s="254">
        <v>2130124</v>
      </c>
      <c r="C230" s="254">
        <v>30299</v>
      </c>
      <c r="D230" s="254">
        <v>50299</v>
      </c>
      <c r="E230" s="221" t="s">
        <v>2036</v>
      </c>
      <c r="F230" s="227" t="s">
        <v>2037</v>
      </c>
      <c r="G230" s="268" t="s">
        <v>1505</v>
      </c>
      <c r="H230" s="268" t="s">
        <v>2038</v>
      </c>
      <c r="I230" s="225">
        <f t="shared" si="4"/>
        <v>65</v>
      </c>
      <c r="J230" s="318">
        <v>65</v>
      </c>
      <c r="K230" s="272">
        <v>0</v>
      </c>
      <c r="L230" s="226" t="s">
        <v>1529</v>
      </c>
      <c r="M230" s="229" t="s">
        <v>2039</v>
      </c>
      <c r="N230" s="318" t="s">
        <v>1561</v>
      </c>
      <c r="O230" s="265" t="s">
        <v>1507</v>
      </c>
      <c r="P230" s="228" t="s">
        <v>1562</v>
      </c>
    </row>
    <row r="231" spans="1:16" ht="36">
      <c r="A231" s="221">
        <v>226</v>
      </c>
      <c r="B231" s="222">
        <v>2130153</v>
      </c>
      <c r="C231" s="221">
        <v>302</v>
      </c>
      <c r="D231" s="221">
        <v>502</v>
      </c>
      <c r="E231" s="223" t="s">
        <v>2040</v>
      </c>
      <c r="F231" s="223" t="s">
        <v>2041</v>
      </c>
      <c r="G231" s="268" t="s">
        <v>1505</v>
      </c>
      <c r="H231" s="224" t="s">
        <v>2042</v>
      </c>
      <c r="I231" s="225">
        <f t="shared" si="4"/>
        <v>18</v>
      </c>
      <c r="J231" s="227">
        <v>18</v>
      </c>
      <c r="K231" s="226">
        <v>0</v>
      </c>
      <c r="L231" s="226" t="s">
        <v>1529</v>
      </c>
      <c r="M231" s="227" t="s">
        <v>2043</v>
      </c>
      <c r="N231" s="227" t="s">
        <v>1561</v>
      </c>
      <c r="O231" s="227" t="s">
        <v>1507</v>
      </c>
      <c r="P231" s="228" t="s">
        <v>1562</v>
      </c>
    </row>
    <row r="232" spans="1:16" ht="24">
      <c r="A232" s="221">
        <v>227</v>
      </c>
      <c r="B232" s="269" t="s">
        <v>2044</v>
      </c>
      <c r="C232" s="227" t="s">
        <v>2045</v>
      </c>
      <c r="D232" s="227" t="s">
        <v>2046</v>
      </c>
      <c r="E232" s="223" t="s">
        <v>2047</v>
      </c>
      <c r="F232" s="223" t="s">
        <v>2048</v>
      </c>
      <c r="G232" s="224" t="s">
        <v>1505</v>
      </c>
      <c r="H232" s="224" t="s">
        <v>1513</v>
      </c>
      <c r="I232" s="225">
        <f t="shared" si="4"/>
        <v>72</v>
      </c>
      <c r="J232" s="223">
        <v>72</v>
      </c>
      <c r="K232" s="226">
        <v>0</v>
      </c>
      <c r="L232" s="226" t="s">
        <v>1529</v>
      </c>
      <c r="M232" s="223" t="s">
        <v>2049</v>
      </c>
      <c r="N232" s="223" t="s">
        <v>1561</v>
      </c>
      <c r="O232" s="265" t="s">
        <v>1507</v>
      </c>
      <c r="P232" s="228" t="s">
        <v>1562</v>
      </c>
    </row>
    <row r="233" spans="1:16" ht="24">
      <c r="A233" s="221">
        <v>228</v>
      </c>
      <c r="B233" s="319" t="s">
        <v>2044</v>
      </c>
      <c r="C233" s="320" t="s">
        <v>2050</v>
      </c>
      <c r="D233" s="320" t="s">
        <v>2051</v>
      </c>
      <c r="E233" s="229" t="s">
        <v>2052</v>
      </c>
      <c r="F233" s="229" t="s">
        <v>2053</v>
      </c>
      <c r="G233" s="321" t="s">
        <v>1505</v>
      </c>
      <c r="H233" s="321" t="s">
        <v>1513</v>
      </c>
      <c r="I233" s="225">
        <f t="shared" si="4"/>
        <v>48</v>
      </c>
      <c r="J233" s="229">
        <v>48</v>
      </c>
      <c r="K233" s="272">
        <v>0</v>
      </c>
      <c r="L233" s="226" t="s">
        <v>1529</v>
      </c>
      <c r="M233" s="229"/>
      <c r="N233" s="229" t="s">
        <v>1561</v>
      </c>
      <c r="O233" s="265" t="s">
        <v>1507</v>
      </c>
      <c r="P233" s="228" t="s">
        <v>1562</v>
      </c>
    </row>
    <row r="234" spans="1:16" ht="36">
      <c r="A234" s="221">
        <v>229</v>
      </c>
      <c r="B234" s="269" t="s">
        <v>1508</v>
      </c>
      <c r="C234" s="227" t="s">
        <v>1509</v>
      </c>
      <c r="D234" s="227" t="s">
        <v>1510</v>
      </c>
      <c r="E234" s="254" t="s">
        <v>2054</v>
      </c>
      <c r="F234" s="254" t="s">
        <v>2055</v>
      </c>
      <c r="G234" s="321" t="s">
        <v>1505</v>
      </c>
      <c r="H234" s="321" t="s">
        <v>1513</v>
      </c>
      <c r="I234" s="225">
        <f t="shared" si="4"/>
        <v>168</v>
      </c>
      <c r="J234" s="229">
        <v>0</v>
      </c>
      <c r="K234" s="322">
        <v>168</v>
      </c>
      <c r="L234" s="226" t="s">
        <v>1529</v>
      </c>
      <c r="M234" s="229"/>
      <c r="N234" s="229" t="s">
        <v>2056</v>
      </c>
      <c r="O234" s="265" t="s">
        <v>1507</v>
      </c>
      <c r="P234" s="228" t="s">
        <v>1562</v>
      </c>
    </row>
    <row r="235" spans="1:16" ht="72">
      <c r="A235" s="221">
        <v>230</v>
      </c>
      <c r="B235" s="269" t="s">
        <v>1508</v>
      </c>
      <c r="C235" s="227" t="s">
        <v>1509</v>
      </c>
      <c r="D235" s="227" t="s">
        <v>1510</v>
      </c>
      <c r="E235" s="223" t="s">
        <v>2057</v>
      </c>
      <c r="F235" s="265" t="s">
        <v>2058</v>
      </c>
      <c r="G235" s="321" t="s">
        <v>1505</v>
      </c>
      <c r="H235" s="321" t="s">
        <v>1513</v>
      </c>
      <c r="I235" s="225">
        <f t="shared" si="4"/>
        <v>126</v>
      </c>
      <c r="J235" s="229">
        <v>0</v>
      </c>
      <c r="K235" s="323">
        <v>126</v>
      </c>
      <c r="L235" s="226" t="s">
        <v>1529</v>
      </c>
      <c r="M235" s="229"/>
      <c r="N235" s="229" t="s">
        <v>2056</v>
      </c>
      <c r="O235" s="265" t="s">
        <v>1507</v>
      </c>
      <c r="P235" s="228" t="s">
        <v>1562</v>
      </c>
    </row>
    <row r="236" spans="1:16" ht="36">
      <c r="A236" s="221">
        <v>231</v>
      </c>
      <c r="B236" s="319" t="s">
        <v>2059</v>
      </c>
      <c r="C236" s="320" t="s">
        <v>2045</v>
      </c>
      <c r="D236" s="320" t="s">
        <v>2046</v>
      </c>
      <c r="E236" s="324" t="s">
        <v>2060</v>
      </c>
      <c r="F236" s="325" t="s">
        <v>2061</v>
      </c>
      <c r="G236" s="321" t="s">
        <v>1505</v>
      </c>
      <c r="H236" s="321" t="s">
        <v>1513</v>
      </c>
      <c r="I236" s="225">
        <f t="shared" si="4"/>
        <v>133</v>
      </c>
      <c r="J236" s="229">
        <v>0</v>
      </c>
      <c r="K236" s="326">
        <v>133</v>
      </c>
      <c r="L236" s="327" t="s">
        <v>1529</v>
      </c>
      <c r="M236" s="328"/>
      <c r="N236" s="328" t="s">
        <v>2056</v>
      </c>
      <c r="O236" s="325" t="s">
        <v>1507</v>
      </c>
      <c r="P236" s="228" t="s">
        <v>1562</v>
      </c>
    </row>
    <row r="237" spans="1:16" ht="24">
      <c r="A237" s="221">
        <v>232</v>
      </c>
      <c r="B237" s="229">
        <v>2130124</v>
      </c>
      <c r="C237" s="229">
        <v>39999</v>
      </c>
      <c r="D237" s="227" t="s">
        <v>2062</v>
      </c>
      <c r="E237" s="229" t="s">
        <v>2063</v>
      </c>
      <c r="F237" s="265" t="s">
        <v>2064</v>
      </c>
      <c r="G237" s="224" t="s">
        <v>1505</v>
      </c>
      <c r="H237" s="224" t="s">
        <v>1513</v>
      </c>
      <c r="I237" s="225">
        <f t="shared" si="4"/>
        <v>63</v>
      </c>
      <c r="J237" s="229">
        <v>0</v>
      </c>
      <c r="K237" s="272">
        <v>63</v>
      </c>
      <c r="L237" s="226" t="s">
        <v>1529</v>
      </c>
      <c r="M237" s="229"/>
      <c r="N237" s="229" t="s">
        <v>2056</v>
      </c>
      <c r="O237" s="265" t="s">
        <v>1507</v>
      </c>
      <c r="P237" s="228" t="s">
        <v>1562</v>
      </c>
    </row>
    <row r="238" spans="1:16" ht="36">
      <c r="A238" s="221">
        <v>233</v>
      </c>
      <c r="B238" s="266">
        <v>2120501</v>
      </c>
      <c r="C238" s="266">
        <v>30227</v>
      </c>
      <c r="D238" s="266">
        <v>50206</v>
      </c>
      <c r="E238" s="223" t="s">
        <v>2065</v>
      </c>
      <c r="F238" s="254" t="s">
        <v>2066</v>
      </c>
      <c r="G238" s="224" t="s">
        <v>1520</v>
      </c>
      <c r="H238" s="224" t="s">
        <v>1520</v>
      </c>
      <c r="I238" s="225">
        <f t="shared" si="4"/>
        <v>1600</v>
      </c>
      <c r="J238" s="229">
        <v>1600</v>
      </c>
      <c r="K238" s="272">
        <v>0</v>
      </c>
      <c r="L238" s="226" t="s">
        <v>1529</v>
      </c>
      <c r="M238" s="265"/>
      <c r="N238" s="229" t="s">
        <v>1531</v>
      </c>
      <c r="O238" s="227" t="s">
        <v>1517</v>
      </c>
      <c r="P238" s="222" t="s">
        <v>1532</v>
      </c>
    </row>
    <row r="239" spans="1:16" ht="36">
      <c r="A239" s="221">
        <v>234</v>
      </c>
      <c r="B239" s="266">
        <v>2120501</v>
      </c>
      <c r="C239" s="266">
        <v>30227</v>
      </c>
      <c r="D239" s="266">
        <v>50299</v>
      </c>
      <c r="E239" s="223" t="s">
        <v>2067</v>
      </c>
      <c r="F239" s="254" t="s">
        <v>2068</v>
      </c>
      <c r="G239" s="224" t="s">
        <v>1520</v>
      </c>
      <c r="H239" s="224" t="s">
        <v>1520</v>
      </c>
      <c r="I239" s="225">
        <f t="shared" si="4"/>
        <v>500</v>
      </c>
      <c r="J239" s="229">
        <v>500</v>
      </c>
      <c r="K239" s="272">
        <v>0</v>
      </c>
      <c r="L239" s="226" t="s">
        <v>1529</v>
      </c>
      <c r="M239" s="265"/>
      <c r="N239" s="229" t="s">
        <v>1531</v>
      </c>
      <c r="O239" s="227" t="s">
        <v>1517</v>
      </c>
      <c r="P239" s="222" t="s">
        <v>1532</v>
      </c>
    </row>
    <row r="240" spans="1:16" ht="36">
      <c r="A240" s="221">
        <v>235</v>
      </c>
      <c r="B240" s="266">
        <v>2120501</v>
      </c>
      <c r="C240" s="266">
        <v>30227</v>
      </c>
      <c r="D240" s="266">
        <v>50206</v>
      </c>
      <c r="E240" s="223" t="s">
        <v>2069</v>
      </c>
      <c r="F240" s="254" t="s">
        <v>2070</v>
      </c>
      <c r="G240" s="224" t="s">
        <v>1520</v>
      </c>
      <c r="H240" s="224" t="s">
        <v>1520</v>
      </c>
      <c r="I240" s="225">
        <f t="shared" si="4"/>
        <v>2000</v>
      </c>
      <c r="J240" s="229">
        <v>2000</v>
      </c>
      <c r="K240" s="272">
        <v>0</v>
      </c>
      <c r="L240" s="226" t="s">
        <v>1529</v>
      </c>
      <c r="M240" s="265" t="s">
        <v>2071</v>
      </c>
      <c r="N240" s="229" t="s">
        <v>1531</v>
      </c>
      <c r="O240" s="227" t="s">
        <v>1517</v>
      </c>
      <c r="P240" s="222" t="s">
        <v>1532</v>
      </c>
    </row>
    <row r="241" spans="1:16" ht="36">
      <c r="A241" s="221">
        <v>236</v>
      </c>
      <c r="B241" s="266">
        <v>2120104</v>
      </c>
      <c r="C241" s="266">
        <v>31099</v>
      </c>
      <c r="D241" s="266">
        <v>50402</v>
      </c>
      <c r="E241" s="223" t="s">
        <v>2072</v>
      </c>
      <c r="F241" s="254" t="s">
        <v>1519</v>
      </c>
      <c r="G241" s="224" t="s">
        <v>1520</v>
      </c>
      <c r="H241" s="224" t="s">
        <v>1520</v>
      </c>
      <c r="I241" s="225">
        <f t="shared" si="4"/>
        <v>343</v>
      </c>
      <c r="J241" s="229">
        <v>343</v>
      </c>
      <c r="K241" s="272">
        <v>0</v>
      </c>
      <c r="L241" s="226" t="s">
        <v>1540</v>
      </c>
      <c r="M241" s="265"/>
      <c r="N241" s="229" t="s">
        <v>1531</v>
      </c>
      <c r="O241" s="227" t="s">
        <v>1517</v>
      </c>
      <c r="P241" s="254" t="s">
        <v>1542</v>
      </c>
    </row>
    <row r="242" spans="1:16" ht="36">
      <c r="A242" s="221">
        <v>237</v>
      </c>
      <c r="B242" s="266">
        <v>2120501</v>
      </c>
      <c r="C242" s="266">
        <v>30227</v>
      </c>
      <c r="D242" s="266">
        <v>50205</v>
      </c>
      <c r="E242" s="223" t="s">
        <v>2073</v>
      </c>
      <c r="F242" s="254" t="s">
        <v>2074</v>
      </c>
      <c r="G242" s="224" t="s">
        <v>1520</v>
      </c>
      <c r="H242" s="224" t="s">
        <v>1520</v>
      </c>
      <c r="I242" s="225">
        <f t="shared" si="4"/>
        <v>321.60000000000002</v>
      </c>
      <c r="J242" s="229">
        <v>321.60000000000002</v>
      </c>
      <c r="K242" s="272">
        <v>0</v>
      </c>
      <c r="L242" s="226" t="s">
        <v>1529</v>
      </c>
      <c r="M242" s="265" t="s">
        <v>2075</v>
      </c>
      <c r="N242" s="229" t="s">
        <v>1531</v>
      </c>
      <c r="O242" s="227" t="s">
        <v>1517</v>
      </c>
      <c r="P242" s="222" t="s">
        <v>2076</v>
      </c>
    </row>
    <row r="243" spans="1:16" ht="36">
      <c r="A243" s="221">
        <v>238</v>
      </c>
      <c r="B243" s="266">
        <v>2120501</v>
      </c>
      <c r="C243" s="266">
        <v>30227</v>
      </c>
      <c r="D243" s="266">
        <v>50205</v>
      </c>
      <c r="E243" s="223" t="s">
        <v>2077</v>
      </c>
      <c r="F243" s="254" t="s">
        <v>2074</v>
      </c>
      <c r="G243" s="224" t="s">
        <v>1520</v>
      </c>
      <c r="H243" s="224" t="s">
        <v>1520</v>
      </c>
      <c r="I243" s="225">
        <f t="shared" si="4"/>
        <v>167.77</v>
      </c>
      <c r="J243" s="229">
        <v>167.77</v>
      </c>
      <c r="K243" s="272">
        <v>0</v>
      </c>
      <c r="L243" s="226" t="s">
        <v>1529</v>
      </c>
      <c r="M243" s="265" t="s">
        <v>2078</v>
      </c>
      <c r="N243" s="229" t="s">
        <v>1531</v>
      </c>
      <c r="O243" s="227" t="s">
        <v>1517</v>
      </c>
      <c r="P243" s="222" t="s">
        <v>2076</v>
      </c>
    </row>
    <row r="244" spans="1:16" ht="36">
      <c r="A244" s="221">
        <v>239</v>
      </c>
      <c r="B244" s="266">
        <v>2120599</v>
      </c>
      <c r="C244" s="266">
        <v>30227</v>
      </c>
      <c r="D244" s="266">
        <v>50205</v>
      </c>
      <c r="E244" s="223" t="s">
        <v>2079</v>
      </c>
      <c r="F244" s="254" t="s">
        <v>2074</v>
      </c>
      <c r="G244" s="224" t="s">
        <v>1520</v>
      </c>
      <c r="H244" s="224" t="s">
        <v>1520</v>
      </c>
      <c r="I244" s="225">
        <f t="shared" si="4"/>
        <v>116.2</v>
      </c>
      <c r="J244" s="229">
        <v>116.2</v>
      </c>
      <c r="K244" s="272">
        <v>0</v>
      </c>
      <c r="L244" s="226" t="s">
        <v>1529</v>
      </c>
      <c r="M244" s="265" t="s">
        <v>2080</v>
      </c>
      <c r="N244" s="229" t="s">
        <v>1531</v>
      </c>
      <c r="O244" s="227" t="s">
        <v>1517</v>
      </c>
      <c r="P244" s="222" t="s">
        <v>2076</v>
      </c>
    </row>
    <row r="245" spans="1:16" ht="36">
      <c r="A245" s="221">
        <v>240</v>
      </c>
      <c r="B245" s="266">
        <v>2120303</v>
      </c>
      <c r="C245" s="266">
        <v>30214</v>
      </c>
      <c r="D245" s="266">
        <v>50299</v>
      </c>
      <c r="E245" s="223" t="s">
        <v>2081</v>
      </c>
      <c r="F245" s="254" t="s">
        <v>1348</v>
      </c>
      <c r="G245" s="224" t="s">
        <v>1520</v>
      </c>
      <c r="H245" s="224" t="s">
        <v>1520</v>
      </c>
      <c r="I245" s="225">
        <f t="shared" si="4"/>
        <v>7.5</v>
      </c>
      <c r="J245" s="229">
        <v>7.5</v>
      </c>
      <c r="K245" s="272">
        <v>0</v>
      </c>
      <c r="L245" s="226" t="s">
        <v>1529</v>
      </c>
      <c r="M245" s="265" t="s">
        <v>2082</v>
      </c>
      <c r="N245" s="229" t="s">
        <v>1531</v>
      </c>
      <c r="O245" s="227" t="s">
        <v>1517</v>
      </c>
      <c r="P245" s="222" t="s">
        <v>2076</v>
      </c>
    </row>
    <row r="246" spans="1:16" ht="36">
      <c r="A246" s="221">
        <v>241</v>
      </c>
      <c r="B246" s="222">
        <v>2120399</v>
      </c>
      <c r="C246" s="221">
        <v>30226</v>
      </c>
      <c r="D246" s="221">
        <v>50299</v>
      </c>
      <c r="E246" s="223" t="s">
        <v>2083</v>
      </c>
      <c r="F246" s="254" t="s">
        <v>1348</v>
      </c>
      <c r="G246" s="224" t="s">
        <v>1520</v>
      </c>
      <c r="H246" s="224" t="s">
        <v>1520</v>
      </c>
      <c r="I246" s="225">
        <f t="shared" si="4"/>
        <v>7.2</v>
      </c>
      <c r="J246" s="223">
        <v>7.2</v>
      </c>
      <c r="K246" s="226">
        <v>0</v>
      </c>
      <c r="L246" s="226" t="s">
        <v>1595</v>
      </c>
      <c r="M246" s="265"/>
      <c r="N246" s="223" t="s">
        <v>1531</v>
      </c>
      <c r="O246" s="227" t="s">
        <v>1517</v>
      </c>
      <c r="P246" s="228" t="s">
        <v>1549</v>
      </c>
    </row>
    <row r="247" spans="1:16" ht="36">
      <c r="A247" s="221">
        <v>242</v>
      </c>
      <c r="B247" s="266">
        <v>2120501</v>
      </c>
      <c r="C247" s="266">
        <v>30227</v>
      </c>
      <c r="D247" s="266">
        <v>50299</v>
      </c>
      <c r="E247" s="223" t="s">
        <v>2084</v>
      </c>
      <c r="F247" s="254" t="s">
        <v>2074</v>
      </c>
      <c r="G247" s="224" t="s">
        <v>1520</v>
      </c>
      <c r="H247" s="224" t="s">
        <v>1520</v>
      </c>
      <c r="I247" s="225">
        <f t="shared" si="4"/>
        <v>99.2</v>
      </c>
      <c r="J247" s="229">
        <v>99.2</v>
      </c>
      <c r="K247" s="272">
        <v>0</v>
      </c>
      <c r="L247" s="226" t="s">
        <v>1529</v>
      </c>
      <c r="M247" s="265" t="s">
        <v>2085</v>
      </c>
      <c r="N247" s="229" t="s">
        <v>1531</v>
      </c>
      <c r="O247" s="227" t="s">
        <v>1517</v>
      </c>
      <c r="P247" s="228" t="s">
        <v>1549</v>
      </c>
    </row>
    <row r="248" spans="1:16" ht="36">
      <c r="A248" s="221">
        <v>243</v>
      </c>
      <c r="B248" s="266">
        <v>2120501</v>
      </c>
      <c r="C248" s="266">
        <v>30226</v>
      </c>
      <c r="D248" s="266">
        <v>50299</v>
      </c>
      <c r="E248" s="223" t="s">
        <v>2086</v>
      </c>
      <c r="F248" s="254" t="s">
        <v>2087</v>
      </c>
      <c r="G248" s="224" t="s">
        <v>1520</v>
      </c>
      <c r="H248" s="224" t="s">
        <v>1520</v>
      </c>
      <c r="I248" s="225">
        <f t="shared" si="4"/>
        <v>34</v>
      </c>
      <c r="J248" s="229">
        <v>34</v>
      </c>
      <c r="K248" s="272">
        <v>0</v>
      </c>
      <c r="L248" s="226" t="s">
        <v>1595</v>
      </c>
      <c r="M248" s="265" t="s">
        <v>2088</v>
      </c>
      <c r="N248" s="229" t="s">
        <v>1531</v>
      </c>
      <c r="O248" s="227" t="s">
        <v>1517</v>
      </c>
      <c r="P248" s="228" t="s">
        <v>1549</v>
      </c>
    </row>
    <row r="249" spans="1:16" ht="36">
      <c r="A249" s="221">
        <v>244</v>
      </c>
      <c r="B249" s="266">
        <v>2120303</v>
      </c>
      <c r="C249" s="266">
        <v>30213</v>
      </c>
      <c r="D249" s="266">
        <v>502</v>
      </c>
      <c r="E249" s="223" t="s">
        <v>2089</v>
      </c>
      <c r="F249" s="254" t="s">
        <v>2090</v>
      </c>
      <c r="G249" s="224" t="s">
        <v>1520</v>
      </c>
      <c r="H249" s="224" t="s">
        <v>1520</v>
      </c>
      <c r="I249" s="225">
        <f t="shared" si="4"/>
        <v>310</v>
      </c>
      <c r="J249" s="229">
        <v>310</v>
      </c>
      <c r="K249" s="225">
        <v>0</v>
      </c>
      <c r="L249" s="226" t="s">
        <v>1529</v>
      </c>
      <c r="M249" s="265"/>
      <c r="N249" s="229" t="s">
        <v>1531</v>
      </c>
      <c r="O249" s="227" t="s">
        <v>1517</v>
      </c>
      <c r="P249" s="228" t="s">
        <v>1549</v>
      </c>
    </row>
    <row r="250" spans="1:16" ht="36">
      <c r="A250" s="221">
        <v>245</v>
      </c>
      <c r="B250" s="266">
        <v>2120107</v>
      </c>
      <c r="C250" s="266">
        <v>31099</v>
      </c>
      <c r="D250" s="266">
        <v>50302</v>
      </c>
      <c r="E250" s="223" t="s">
        <v>2091</v>
      </c>
      <c r="F250" s="254" t="s">
        <v>2092</v>
      </c>
      <c r="G250" s="224" t="s">
        <v>1520</v>
      </c>
      <c r="H250" s="224" t="s">
        <v>1520</v>
      </c>
      <c r="I250" s="225">
        <f t="shared" si="4"/>
        <v>150</v>
      </c>
      <c r="J250" s="229">
        <v>150</v>
      </c>
      <c r="K250" s="272">
        <v>0</v>
      </c>
      <c r="L250" s="226" t="s">
        <v>1529</v>
      </c>
      <c r="M250" s="265"/>
      <c r="N250" s="229" t="s">
        <v>1531</v>
      </c>
      <c r="O250" s="227" t="s">
        <v>1517</v>
      </c>
      <c r="P250" s="228" t="s">
        <v>1549</v>
      </c>
    </row>
    <row r="251" spans="1:16" ht="36">
      <c r="A251" s="221">
        <v>246</v>
      </c>
      <c r="B251" s="266">
        <v>2120301</v>
      </c>
      <c r="C251" s="266">
        <v>30226</v>
      </c>
      <c r="D251" s="266">
        <v>50302</v>
      </c>
      <c r="E251" s="223" t="s">
        <v>2093</v>
      </c>
      <c r="F251" s="254" t="s">
        <v>2094</v>
      </c>
      <c r="G251" s="224" t="s">
        <v>1520</v>
      </c>
      <c r="H251" s="224" t="s">
        <v>1520</v>
      </c>
      <c r="I251" s="225">
        <f t="shared" si="4"/>
        <v>142</v>
      </c>
      <c r="J251" s="229">
        <v>142</v>
      </c>
      <c r="K251" s="272">
        <v>0</v>
      </c>
      <c r="L251" s="226" t="s">
        <v>1529</v>
      </c>
      <c r="M251" s="265"/>
      <c r="N251" s="229" t="s">
        <v>1531</v>
      </c>
      <c r="O251" s="227" t="s">
        <v>1517</v>
      </c>
      <c r="P251" s="228" t="s">
        <v>1549</v>
      </c>
    </row>
    <row r="252" spans="1:16" ht="36">
      <c r="A252" s="221">
        <v>247</v>
      </c>
      <c r="B252" s="222">
        <v>2120104</v>
      </c>
      <c r="C252" s="221">
        <v>30226</v>
      </c>
      <c r="D252" s="221">
        <v>50299</v>
      </c>
      <c r="E252" s="223" t="s">
        <v>2095</v>
      </c>
      <c r="F252" s="254" t="s">
        <v>1348</v>
      </c>
      <c r="G252" s="224" t="s">
        <v>1520</v>
      </c>
      <c r="H252" s="224" t="s">
        <v>1520</v>
      </c>
      <c r="I252" s="225">
        <f t="shared" si="4"/>
        <v>10</v>
      </c>
      <c r="J252" s="227">
        <v>10</v>
      </c>
      <c r="K252" s="253">
        <v>0</v>
      </c>
      <c r="L252" s="226" t="s">
        <v>1595</v>
      </c>
      <c r="M252" s="265"/>
      <c r="N252" s="227" t="s">
        <v>1561</v>
      </c>
      <c r="O252" s="227" t="s">
        <v>1517</v>
      </c>
      <c r="P252" s="228" t="s">
        <v>1562</v>
      </c>
    </row>
    <row r="253" spans="1:16" ht="36">
      <c r="A253" s="221">
        <v>248</v>
      </c>
      <c r="B253" s="222">
        <v>2120104</v>
      </c>
      <c r="C253" s="221">
        <v>30226</v>
      </c>
      <c r="D253" s="221">
        <v>50299</v>
      </c>
      <c r="E253" s="223" t="s">
        <v>2096</v>
      </c>
      <c r="F253" s="254" t="s">
        <v>2097</v>
      </c>
      <c r="G253" s="224" t="s">
        <v>1520</v>
      </c>
      <c r="H253" s="224" t="s">
        <v>1520</v>
      </c>
      <c r="I253" s="225">
        <f t="shared" si="4"/>
        <v>19</v>
      </c>
      <c r="J253" s="223">
        <v>19</v>
      </c>
      <c r="K253" s="226">
        <v>0</v>
      </c>
      <c r="L253" s="226" t="s">
        <v>1595</v>
      </c>
      <c r="M253" s="265"/>
      <c r="N253" s="223" t="s">
        <v>1561</v>
      </c>
      <c r="O253" s="227" t="s">
        <v>1517</v>
      </c>
      <c r="P253" s="228" t="s">
        <v>1562</v>
      </c>
    </row>
    <row r="254" spans="1:16" ht="36">
      <c r="A254" s="221">
        <v>249</v>
      </c>
      <c r="B254" s="266">
        <v>2120103</v>
      </c>
      <c r="C254" s="266">
        <v>31099</v>
      </c>
      <c r="D254" s="266">
        <v>50399</v>
      </c>
      <c r="E254" s="223" t="s">
        <v>2098</v>
      </c>
      <c r="F254" s="254" t="s">
        <v>2099</v>
      </c>
      <c r="G254" s="224" t="s">
        <v>1520</v>
      </c>
      <c r="H254" s="224" t="s">
        <v>1520</v>
      </c>
      <c r="I254" s="225">
        <f t="shared" si="4"/>
        <v>10</v>
      </c>
      <c r="J254" s="229">
        <v>10</v>
      </c>
      <c r="K254" s="272">
        <v>0</v>
      </c>
      <c r="L254" s="226" t="s">
        <v>1529</v>
      </c>
      <c r="M254" s="265"/>
      <c r="N254" s="229" t="s">
        <v>1561</v>
      </c>
      <c r="O254" s="227" t="s">
        <v>1517</v>
      </c>
      <c r="P254" s="228" t="s">
        <v>1562</v>
      </c>
    </row>
    <row r="255" spans="1:16" ht="36">
      <c r="A255" s="221">
        <v>250</v>
      </c>
      <c r="B255" s="266">
        <v>2120501</v>
      </c>
      <c r="C255" s="266">
        <v>31099</v>
      </c>
      <c r="D255" s="266">
        <v>50399</v>
      </c>
      <c r="E255" s="223" t="s">
        <v>2100</v>
      </c>
      <c r="F255" s="254" t="s">
        <v>2101</v>
      </c>
      <c r="G255" s="224" t="s">
        <v>1520</v>
      </c>
      <c r="H255" s="224" t="s">
        <v>1520</v>
      </c>
      <c r="I255" s="225">
        <f t="shared" si="4"/>
        <v>20</v>
      </c>
      <c r="J255" s="229">
        <v>20</v>
      </c>
      <c r="K255" s="272">
        <v>0</v>
      </c>
      <c r="L255" s="226" t="s">
        <v>1529</v>
      </c>
      <c r="M255" s="265"/>
      <c r="N255" s="229" t="s">
        <v>1561</v>
      </c>
      <c r="O255" s="227" t="s">
        <v>1517</v>
      </c>
      <c r="P255" s="228" t="s">
        <v>1562</v>
      </c>
    </row>
    <row r="256" spans="1:16" ht="36">
      <c r="A256" s="221">
        <v>251</v>
      </c>
      <c r="B256" s="254">
        <v>2140199</v>
      </c>
      <c r="C256" s="265">
        <v>31005</v>
      </c>
      <c r="D256" s="221">
        <v>50399</v>
      </c>
      <c r="E256" s="265" t="s">
        <v>2102</v>
      </c>
      <c r="F256" s="265" t="s">
        <v>2103</v>
      </c>
      <c r="G256" s="224" t="s">
        <v>1525</v>
      </c>
      <c r="H256" s="224" t="s">
        <v>1525</v>
      </c>
      <c r="I256" s="225">
        <f t="shared" si="4"/>
        <v>500</v>
      </c>
      <c r="J256" s="227">
        <v>500</v>
      </c>
      <c r="K256" s="253">
        <v>0</v>
      </c>
      <c r="L256" s="226" t="s">
        <v>1529</v>
      </c>
      <c r="M256" s="265"/>
      <c r="N256" s="227" t="s">
        <v>1531</v>
      </c>
      <c r="O256" s="227" t="s">
        <v>1517</v>
      </c>
      <c r="P256" s="222" t="s">
        <v>1532</v>
      </c>
    </row>
    <row r="257" spans="1:16" ht="24">
      <c r="A257" s="221">
        <v>252</v>
      </c>
      <c r="B257" s="254">
        <v>2140199</v>
      </c>
      <c r="C257" s="265">
        <v>30299</v>
      </c>
      <c r="D257" s="221">
        <v>50299</v>
      </c>
      <c r="E257" s="265" t="s">
        <v>2104</v>
      </c>
      <c r="F257" s="265" t="s">
        <v>2105</v>
      </c>
      <c r="G257" s="224" t="s">
        <v>1525</v>
      </c>
      <c r="H257" s="224" t="s">
        <v>1525</v>
      </c>
      <c r="I257" s="225">
        <f t="shared" si="4"/>
        <v>30</v>
      </c>
      <c r="J257" s="223">
        <v>30</v>
      </c>
      <c r="K257" s="225">
        <v>0</v>
      </c>
      <c r="L257" s="226" t="s">
        <v>1595</v>
      </c>
      <c r="M257" s="223"/>
      <c r="N257" s="223" t="s">
        <v>1561</v>
      </c>
      <c r="O257" s="227" t="s">
        <v>1517</v>
      </c>
      <c r="P257" s="228" t="s">
        <v>1562</v>
      </c>
    </row>
    <row r="258" spans="1:16" ht="24">
      <c r="A258" s="221">
        <v>253</v>
      </c>
      <c r="B258" s="254">
        <v>2140199</v>
      </c>
      <c r="C258" s="265">
        <v>31005</v>
      </c>
      <c r="D258" s="221">
        <v>50399</v>
      </c>
      <c r="E258" s="223" t="s">
        <v>2106</v>
      </c>
      <c r="F258" s="265" t="s">
        <v>2107</v>
      </c>
      <c r="G258" s="224" t="s">
        <v>1525</v>
      </c>
      <c r="H258" s="224" t="s">
        <v>1525</v>
      </c>
      <c r="I258" s="225">
        <f t="shared" si="4"/>
        <v>100</v>
      </c>
      <c r="J258" s="227">
        <v>100</v>
      </c>
      <c r="K258" s="253">
        <v>0</v>
      </c>
      <c r="L258" s="226" t="s">
        <v>1529</v>
      </c>
      <c r="M258" s="265"/>
      <c r="N258" s="227" t="s">
        <v>1561</v>
      </c>
      <c r="O258" s="227" t="s">
        <v>1517</v>
      </c>
      <c r="P258" s="228" t="s">
        <v>1562</v>
      </c>
    </row>
    <row r="259" spans="1:16" ht="24">
      <c r="A259" s="221">
        <v>254</v>
      </c>
      <c r="B259" s="222">
        <v>2140112</v>
      </c>
      <c r="C259" s="221">
        <v>30202</v>
      </c>
      <c r="D259" s="221">
        <v>50502</v>
      </c>
      <c r="E259" s="223" t="s">
        <v>2108</v>
      </c>
      <c r="F259" s="223" t="s">
        <v>2109</v>
      </c>
      <c r="G259" s="224" t="s">
        <v>1525</v>
      </c>
      <c r="H259" s="224" t="s">
        <v>1526</v>
      </c>
      <c r="I259" s="225">
        <f t="shared" si="4"/>
        <v>5</v>
      </c>
      <c r="J259" s="226">
        <v>5</v>
      </c>
      <c r="K259" s="226">
        <v>0</v>
      </c>
      <c r="L259" s="226" t="s">
        <v>1529</v>
      </c>
      <c r="M259" s="227"/>
      <c r="N259" s="227" t="s">
        <v>1561</v>
      </c>
      <c r="O259" s="227" t="s">
        <v>1517</v>
      </c>
      <c r="P259" s="228" t="s">
        <v>1562</v>
      </c>
    </row>
    <row r="260" spans="1:16" ht="24">
      <c r="A260" s="221">
        <v>255</v>
      </c>
      <c r="B260" s="254">
        <v>2140199</v>
      </c>
      <c r="C260" s="265">
        <v>30299</v>
      </c>
      <c r="D260" s="221">
        <v>50299</v>
      </c>
      <c r="E260" s="265" t="s">
        <v>2110</v>
      </c>
      <c r="F260" s="265" t="s">
        <v>2111</v>
      </c>
      <c r="G260" s="224" t="s">
        <v>1525</v>
      </c>
      <c r="H260" s="224" t="s">
        <v>2112</v>
      </c>
      <c r="I260" s="225">
        <f t="shared" si="4"/>
        <v>49</v>
      </c>
      <c r="J260" s="227">
        <v>49</v>
      </c>
      <c r="K260" s="253">
        <v>0</v>
      </c>
      <c r="L260" s="226" t="s">
        <v>1529</v>
      </c>
      <c r="M260" s="265">
        <v>0</v>
      </c>
      <c r="N260" s="227" t="s">
        <v>1531</v>
      </c>
      <c r="O260" s="227" t="s">
        <v>1517</v>
      </c>
      <c r="P260" s="222" t="s">
        <v>1532</v>
      </c>
    </row>
    <row r="261" spans="1:16" ht="48">
      <c r="A261" s="221">
        <v>256</v>
      </c>
      <c r="B261" s="222">
        <v>2140131</v>
      </c>
      <c r="C261" s="221">
        <v>30225</v>
      </c>
      <c r="D261" s="221">
        <v>50502</v>
      </c>
      <c r="E261" s="223" t="s">
        <v>2113</v>
      </c>
      <c r="F261" s="223" t="s">
        <v>2114</v>
      </c>
      <c r="G261" s="224" t="s">
        <v>1525</v>
      </c>
      <c r="H261" s="224" t="s">
        <v>2115</v>
      </c>
      <c r="I261" s="225">
        <f t="shared" si="4"/>
        <v>45</v>
      </c>
      <c r="J261" s="229">
        <v>45</v>
      </c>
      <c r="K261" s="225">
        <v>0</v>
      </c>
      <c r="L261" s="226" t="s">
        <v>1529</v>
      </c>
      <c r="M261" s="229"/>
      <c r="N261" s="229" t="s">
        <v>1531</v>
      </c>
      <c r="O261" s="227" t="s">
        <v>1517</v>
      </c>
      <c r="P261" s="228" t="s">
        <v>1549</v>
      </c>
    </row>
    <row r="262" spans="1:16" ht="36">
      <c r="A262" s="221">
        <v>257</v>
      </c>
      <c r="B262" s="222">
        <v>2140136</v>
      </c>
      <c r="C262" s="221">
        <v>30211</v>
      </c>
      <c r="D262" s="221">
        <v>50201</v>
      </c>
      <c r="E262" s="223" t="s">
        <v>2116</v>
      </c>
      <c r="F262" s="223" t="s">
        <v>1348</v>
      </c>
      <c r="G262" s="224" t="s">
        <v>1525</v>
      </c>
      <c r="H262" s="224" t="s">
        <v>2117</v>
      </c>
      <c r="I262" s="225">
        <f t="shared" si="4"/>
        <v>15</v>
      </c>
      <c r="J262" s="227">
        <v>15</v>
      </c>
      <c r="K262" s="226">
        <v>0</v>
      </c>
      <c r="L262" s="226" t="s">
        <v>1529</v>
      </c>
      <c r="M262" s="227" t="s">
        <v>1348</v>
      </c>
      <c r="N262" s="227" t="s">
        <v>1531</v>
      </c>
      <c r="O262" s="227" t="s">
        <v>1517</v>
      </c>
      <c r="P262" s="228" t="s">
        <v>1549</v>
      </c>
    </row>
    <row r="263" spans="1:16" ht="24">
      <c r="A263" s="221">
        <v>258</v>
      </c>
      <c r="B263" s="254">
        <v>2140199</v>
      </c>
      <c r="C263" s="265">
        <v>30299</v>
      </c>
      <c r="D263" s="221">
        <v>50299</v>
      </c>
      <c r="E263" s="265" t="s">
        <v>2118</v>
      </c>
      <c r="F263" s="265"/>
      <c r="G263" s="224" t="s">
        <v>1525</v>
      </c>
      <c r="H263" s="268" t="s">
        <v>2119</v>
      </c>
      <c r="I263" s="225">
        <f t="shared" ref="I263:I326" si="5">J263+K263</f>
        <v>40</v>
      </c>
      <c r="J263" s="229">
        <v>40</v>
      </c>
      <c r="K263" s="272">
        <v>0</v>
      </c>
      <c r="L263" s="226" t="s">
        <v>1529</v>
      </c>
      <c r="M263" s="229"/>
      <c r="N263" s="229" t="s">
        <v>1531</v>
      </c>
      <c r="O263" s="227" t="s">
        <v>1517</v>
      </c>
      <c r="P263" s="228" t="s">
        <v>1532</v>
      </c>
    </row>
    <row r="264" spans="1:16" ht="36">
      <c r="A264" s="221">
        <v>259</v>
      </c>
      <c r="B264" s="254">
        <v>2140199</v>
      </c>
      <c r="C264" s="221">
        <v>31099</v>
      </c>
      <c r="D264" s="221">
        <v>50399</v>
      </c>
      <c r="E264" s="265" t="s">
        <v>2120</v>
      </c>
      <c r="F264" s="227" t="s">
        <v>2121</v>
      </c>
      <c r="G264" s="268" t="s">
        <v>2119</v>
      </c>
      <c r="H264" s="268" t="s">
        <v>2119</v>
      </c>
      <c r="I264" s="225">
        <f t="shared" si="5"/>
        <v>1000</v>
      </c>
      <c r="J264" s="227">
        <v>1000</v>
      </c>
      <c r="K264" s="226">
        <v>0</v>
      </c>
      <c r="L264" s="226" t="s">
        <v>1529</v>
      </c>
      <c r="M264" s="227"/>
      <c r="N264" s="227" t="s">
        <v>1531</v>
      </c>
      <c r="O264" s="227" t="s">
        <v>1517</v>
      </c>
      <c r="P264" s="228" t="s">
        <v>1532</v>
      </c>
    </row>
    <row r="265" spans="1:16" ht="24">
      <c r="A265" s="221">
        <v>260</v>
      </c>
      <c r="B265" s="254">
        <v>2140199</v>
      </c>
      <c r="C265" s="221">
        <v>31099</v>
      </c>
      <c r="D265" s="221">
        <v>50399</v>
      </c>
      <c r="E265" s="265" t="s">
        <v>2122</v>
      </c>
      <c r="F265" s="227" t="s">
        <v>2121</v>
      </c>
      <c r="G265" s="268" t="s">
        <v>2119</v>
      </c>
      <c r="H265" s="268" t="s">
        <v>2119</v>
      </c>
      <c r="I265" s="225">
        <f t="shared" si="5"/>
        <v>79.38</v>
      </c>
      <c r="J265" s="227">
        <v>79.38</v>
      </c>
      <c r="K265" s="226">
        <v>0</v>
      </c>
      <c r="L265" s="226" t="s">
        <v>1529</v>
      </c>
      <c r="M265" s="227"/>
      <c r="N265" s="227" t="s">
        <v>1531</v>
      </c>
      <c r="O265" s="227" t="s">
        <v>1517</v>
      </c>
      <c r="P265" s="228" t="s">
        <v>1549</v>
      </c>
    </row>
    <row r="266" spans="1:16" ht="24">
      <c r="A266" s="221">
        <v>261</v>
      </c>
      <c r="B266" s="254">
        <v>2140199</v>
      </c>
      <c r="C266" s="329">
        <v>30299</v>
      </c>
      <c r="D266" s="254">
        <v>50299</v>
      </c>
      <c r="E266" s="265" t="s">
        <v>2123</v>
      </c>
      <c r="F266" s="265" t="s">
        <v>2124</v>
      </c>
      <c r="G266" s="268" t="s">
        <v>2119</v>
      </c>
      <c r="H266" s="268" t="s">
        <v>2119</v>
      </c>
      <c r="I266" s="225">
        <f t="shared" si="5"/>
        <v>100</v>
      </c>
      <c r="J266" s="229">
        <v>100</v>
      </c>
      <c r="K266" s="272">
        <v>0</v>
      </c>
      <c r="L266" s="226" t="s">
        <v>1529</v>
      </c>
      <c r="M266" s="229"/>
      <c r="N266" s="229" t="s">
        <v>1561</v>
      </c>
      <c r="O266" s="227" t="s">
        <v>1517</v>
      </c>
      <c r="P266" s="228" t="s">
        <v>1562</v>
      </c>
    </row>
    <row r="267" spans="1:16" ht="24">
      <c r="A267" s="221">
        <v>262</v>
      </c>
      <c r="B267" s="222">
        <v>2140199</v>
      </c>
      <c r="C267" s="329">
        <v>30299</v>
      </c>
      <c r="D267" s="254">
        <v>50299</v>
      </c>
      <c r="E267" s="265" t="s">
        <v>2125</v>
      </c>
      <c r="F267" s="265" t="s">
        <v>2124</v>
      </c>
      <c r="G267" s="268" t="s">
        <v>2119</v>
      </c>
      <c r="H267" s="268" t="s">
        <v>2119</v>
      </c>
      <c r="I267" s="225">
        <f t="shared" si="5"/>
        <v>5</v>
      </c>
      <c r="J267" s="227">
        <v>5</v>
      </c>
      <c r="K267" s="253">
        <v>0</v>
      </c>
      <c r="L267" s="226" t="s">
        <v>1529</v>
      </c>
      <c r="M267" s="227"/>
      <c r="N267" s="227" t="s">
        <v>1561</v>
      </c>
      <c r="O267" s="227" t="s">
        <v>1517</v>
      </c>
      <c r="P267" s="228" t="s">
        <v>1562</v>
      </c>
    </row>
    <row r="268" spans="1:16" ht="48">
      <c r="A268" s="221">
        <v>263</v>
      </c>
      <c r="B268" s="254">
        <v>2140199</v>
      </c>
      <c r="C268" s="221">
        <v>31099</v>
      </c>
      <c r="D268" s="221">
        <v>50399</v>
      </c>
      <c r="E268" s="265" t="s">
        <v>2126</v>
      </c>
      <c r="F268" s="265" t="s">
        <v>2124</v>
      </c>
      <c r="G268" s="268" t="s">
        <v>2119</v>
      </c>
      <c r="H268" s="268" t="s">
        <v>2119</v>
      </c>
      <c r="I268" s="225">
        <f t="shared" si="5"/>
        <v>285</v>
      </c>
      <c r="J268" s="229">
        <v>285</v>
      </c>
      <c r="K268" s="272">
        <v>0</v>
      </c>
      <c r="L268" s="226" t="s">
        <v>1529</v>
      </c>
      <c r="M268" s="229"/>
      <c r="N268" s="229" t="s">
        <v>1561</v>
      </c>
      <c r="O268" s="227" t="s">
        <v>1517</v>
      </c>
      <c r="P268" s="228" t="s">
        <v>1562</v>
      </c>
    </row>
    <row r="269" spans="1:16" ht="36">
      <c r="A269" s="221">
        <v>264</v>
      </c>
      <c r="B269" s="254">
        <v>2140199</v>
      </c>
      <c r="C269" s="221">
        <v>31099</v>
      </c>
      <c r="D269" s="221">
        <v>50399</v>
      </c>
      <c r="E269" s="265" t="s">
        <v>2127</v>
      </c>
      <c r="F269" s="265" t="s">
        <v>2124</v>
      </c>
      <c r="G269" s="268" t="s">
        <v>2119</v>
      </c>
      <c r="H269" s="268" t="s">
        <v>2119</v>
      </c>
      <c r="I269" s="225">
        <f t="shared" si="5"/>
        <v>80</v>
      </c>
      <c r="J269" s="229">
        <v>80</v>
      </c>
      <c r="K269" s="272">
        <v>0</v>
      </c>
      <c r="L269" s="226" t="s">
        <v>1529</v>
      </c>
      <c r="M269" s="229"/>
      <c r="N269" s="229" t="s">
        <v>1561</v>
      </c>
      <c r="O269" s="227" t="s">
        <v>1517</v>
      </c>
      <c r="P269" s="228" t="s">
        <v>1562</v>
      </c>
    </row>
    <row r="270" spans="1:16" ht="60">
      <c r="A270" s="221">
        <v>265</v>
      </c>
      <c r="B270" s="265">
        <v>2130314</v>
      </c>
      <c r="C270" s="265">
        <v>30213</v>
      </c>
      <c r="D270" s="265">
        <v>50209</v>
      </c>
      <c r="E270" s="265" t="s">
        <v>2128</v>
      </c>
      <c r="F270" s="265" t="s">
        <v>1791</v>
      </c>
      <c r="G270" s="265" t="s">
        <v>2129</v>
      </c>
      <c r="H270" s="265" t="s">
        <v>2129</v>
      </c>
      <c r="I270" s="225">
        <f t="shared" si="5"/>
        <v>16.8</v>
      </c>
      <c r="J270" s="265">
        <v>16.8</v>
      </c>
      <c r="K270" s="265">
        <v>0</v>
      </c>
      <c r="L270" s="265" t="s">
        <v>1653</v>
      </c>
      <c r="M270" s="265" t="s">
        <v>2130</v>
      </c>
      <c r="N270" s="265" t="s">
        <v>1531</v>
      </c>
      <c r="O270" s="265" t="s">
        <v>1507</v>
      </c>
      <c r="P270" s="254" t="s">
        <v>1549</v>
      </c>
    </row>
    <row r="271" spans="1:16" ht="24">
      <c r="A271" s="221">
        <v>266</v>
      </c>
      <c r="B271" s="265">
        <v>2130304</v>
      </c>
      <c r="C271" s="265">
        <v>30299</v>
      </c>
      <c r="D271" s="265">
        <v>50299</v>
      </c>
      <c r="E271" s="265" t="s">
        <v>2131</v>
      </c>
      <c r="F271" s="265" t="s">
        <v>2132</v>
      </c>
      <c r="G271" s="265" t="s">
        <v>2129</v>
      </c>
      <c r="H271" s="265" t="s">
        <v>2129</v>
      </c>
      <c r="I271" s="225">
        <f t="shared" si="5"/>
        <v>24</v>
      </c>
      <c r="J271" s="265">
        <v>24</v>
      </c>
      <c r="K271" s="265">
        <v>0</v>
      </c>
      <c r="L271" s="265" t="s">
        <v>1529</v>
      </c>
      <c r="M271" s="265" t="s">
        <v>2133</v>
      </c>
      <c r="N271" s="265" t="s">
        <v>1531</v>
      </c>
      <c r="O271" s="265" t="s">
        <v>1507</v>
      </c>
      <c r="P271" s="254" t="s">
        <v>1549</v>
      </c>
    </row>
    <row r="272" spans="1:16" ht="24">
      <c r="A272" s="221">
        <v>267</v>
      </c>
      <c r="B272" s="265">
        <v>2130304</v>
      </c>
      <c r="C272" s="265">
        <v>30213</v>
      </c>
      <c r="D272" s="265">
        <v>50209</v>
      </c>
      <c r="E272" s="265" t="s">
        <v>2134</v>
      </c>
      <c r="F272" s="265" t="s">
        <v>2135</v>
      </c>
      <c r="G272" s="265" t="s">
        <v>2129</v>
      </c>
      <c r="H272" s="265" t="s">
        <v>2129</v>
      </c>
      <c r="I272" s="225">
        <f t="shared" si="5"/>
        <v>11</v>
      </c>
      <c r="J272" s="265">
        <v>11</v>
      </c>
      <c r="K272" s="265">
        <v>0</v>
      </c>
      <c r="L272" s="265" t="s">
        <v>1653</v>
      </c>
      <c r="M272" s="265" t="s">
        <v>2136</v>
      </c>
      <c r="N272" s="265" t="s">
        <v>1561</v>
      </c>
      <c r="O272" s="265" t="s">
        <v>1507</v>
      </c>
      <c r="P272" s="228" t="s">
        <v>1562</v>
      </c>
    </row>
    <row r="273" spans="1:16" ht="24">
      <c r="A273" s="221">
        <v>268</v>
      </c>
      <c r="B273" s="265">
        <v>2130304</v>
      </c>
      <c r="C273" s="265">
        <v>30299</v>
      </c>
      <c r="D273" s="265">
        <v>50299</v>
      </c>
      <c r="E273" s="265" t="s">
        <v>2137</v>
      </c>
      <c r="F273" s="265" t="s">
        <v>2138</v>
      </c>
      <c r="G273" s="265" t="s">
        <v>2129</v>
      </c>
      <c r="H273" s="265" t="s">
        <v>2129</v>
      </c>
      <c r="I273" s="225">
        <f t="shared" si="5"/>
        <v>56</v>
      </c>
      <c r="J273" s="265">
        <v>56</v>
      </c>
      <c r="K273" s="225">
        <v>0</v>
      </c>
      <c r="L273" s="226" t="s">
        <v>1529</v>
      </c>
      <c r="M273" s="265"/>
      <c r="N273" s="265" t="s">
        <v>1561</v>
      </c>
      <c r="O273" s="265" t="s">
        <v>1507</v>
      </c>
      <c r="P273" s="228" t="s">
        <v>1562</v>
      </c>
    </row>
    <row r="274" spans="1:16" ht="36">
      <c r="A274" s="221">
        <v>269</v>
      </c>
      <c r="B274" s="265">
        <v>2130314</v>
      </c>
      <c r="C274" s="265">
        <v>30213</v>
      </c>
      <c r="D274" s="265">
        <v>50209</v>
      </c>
      <c r="E274" s="265" t="s">
        <v>2139</v>
      </c>
      <c r="F274" s="265" t="s">
        <v>2140</v>
      </c>
      <c r="G274" s="265" t="s">
        <v>2129</v>
      </c>
      <c r="H274" s="265" t="s">
        <v>2129</v>
      </c>
      <c r="I274" s="225">
        <f t="shared" si="5"/>
        <v>100</v>
      </c>
      <c r="J274" s="265">
        <v>100</v>
      </c>
      <c r="K274" s="265">
        <v>0</v>
      </c>
      <c r="L274" s="265" t="s">
        <v>1653</v>
      </c>
      <c r="M274" s="265" t="s">
        <v>2141</v>
      </c>
      <c r="N274" s="265" t="s">
        <v>1561</v>
      </c>
      <c r="O274" s="265" t="s">
        <v>1507</v>
      </c>
      <c r="P274" s="228" t="s">
        <v>1562</v>
      </c>
    </row>
    <row r="275" spans="1:16" ht="24">
      <c r="A275" s="221">
        <v>270</v>
      </c>
      <c r="B275" s="265">
        <v>2130304</v>
      </c>
      <c r="C275" s="265">
        <v>30299</v>
      </c>
      <c r="D275" s="265">
        <v>50299</v>
      </c>
      <c r="E275" s="254" t="s">
        <v>2142</v>
      </c>
      <c r="F275" s="254" t="s">
        <v>2143</v>
      </c>
      <c r="G275" s="265" t="s">
        <v>2129</v>
      </c>
      <c r="H275" s="265" t="s">
        <v>2129</v>
      </c>
      <c r="I275" s="225">
        <f t="shared" si="5"/>
        <v>53</v>
      </c>
      <c r="J275" s="265">
        <v>53</v>
      </c>
      <c r="K275" s="253">
        <v>0</v>
      </c>
      <c r="L275" s="265" t="s">
        <v>1529</v>
      </c>
      <c r="M275" s="254"/>
      <c r="N275" s="265" t="s">
        <v>1561</v>
      </c>
      <c r="O275" s="265" t="s">
        <v>1507</v>
      </c>
      <c r="P275" s="254" t="s">
        <v>1549</v>
      </c>
    </row>
    <row r="276" spans="1:16" ht="36">
      <c r="A276" s="221">
        <v>271</v>
      </c>
      <c r="B276" s="254">
        <v>2137201</v>
      </c>
      <c r="C276" s="254">
        <v>30305</v>
      </c>
      <c r="D276" s="254">
        <v>50901</v>
      </c>
      <c r="E276" s="254" t="s">
        <v>2144</v>
      </c>
      <c r="F276" s="254" t="s">
        <v>2145</v>
      </c>
      <c r="G276" s="268" t="s">
        <v>2146</v>
      </c>
      <c r="H276" s="268" t="s">
        <v>2147</v>
      </c>
      <c r="I276" s="225">
        <f t="shared" si="5"/>
        <v>1418.34</v>
      </c>
      <c r="J276" s="253">
        <v>0</v>
      </c>
      <c r="K276" s="253">
        <v>1418.34</v>
      </c>
      <c r="L276" s="226" t="s">
        <v>1529</v>
      </c>
      <c r="M276" s="254" t="s">
        <v>2148</v>
      </c>
      <c r="N276" s="227" t="s">
        <v>1531</v>
      </c>
      <c r="O276" s="254" t="s">
        <v>1507</v>
      </c>
      <c r="P276" s="228" t="s">
        <v>1532</v>
      </c>
    </row>
    <row r="277" spans="1:16" ht="84">
      <c r="A277" s="221">
        <v>272</v>
      </c>
      <c r="B277" s="254">
        <v>2130334</v>
      </c>
      <c r="C277" s="254">
        <v>30305</v>
      </c>
      <c r="D277" s="254">
        <v>50901</v>
      </c>
      <c r="E277" s="254" t="s">
        <v>2149</v>
      </c>
      <c r="F277" s="254" t="s">
        <v>2150</v>
      </c>
      <c r="G277" s="268" t="s">
        <v>2146</v>
      </c>
      <c r="H277" s="268" t="s">
        <v>2147</v>
      </c>
      <c r="I277" s="225">
        <f t="shared" si="5"/>
        <v>145</v>
      </c>
      <c r="J277" s="265">
        <v>145</v>
      </c>
      <c r="K277" s="253">
        <v>0</v>
      </c>
      <c r="L277" s="226" t="s">
        <v>1529</v>
      </c>
      <c r="M277" s="254" t="s">
        <v>2151</v>
      </c>
      <c r="N277" s="285" t="s">
        <v>1531</v>
      </c>
      <c r="O277" s="254" t="s">
        <v>1507</v>
      </c>
      <c r="P277" s="222" t="s">
        <v>1532</v>
      </c>
    </row>
    <row r="278" spans="1:16" ht="60">
      <c r="A278" s="221">
        <v>273</v>
      </c>
      <c r="B278" s="254">
        <v>2130334</v>
      </c>
      <c r="C278" s="254">
        <v>30214</v>
      </c>
      <c r="D278" s="254">
        <v>50201</v>
      </c>
      <c r="E278" s="254" t="s">
        <v>2152</v>
      </c>
      <c r="F278" s="254" t="s">
        <v>2153</v>
      </c>
      <c r="G278" s="268" t="s">
        <v>2146</v>
      </c>
      <c r="H278" s="268" t="s">
        <v>2147</v>
      </c>
      <c r="I278" s="225">
        <f t="shared" si="5"/>
        <v>7</v>
      </c>
      <c r="J278" s="265">
        <v>7</v>
      </c>
      <c r="K278" s="253">
        <v>0</v>
      </c>
      <c r="L278" s="226" t="s">
        <v>1653</v>
      </c>
      <c r="M278" s="254" t="s">
        <v>2154</v>
      </c>
      <c r="N278" s="285" t="s">
        <v>1561</v>
      </c>
      <c r="O278" s="254" t="s">
        <v>1507</v>
      </c>
      <c r="P278" s="228" t="s">
        <v>1562</v>
      </c>
    </row>
    <row r="279" spans="1:16" ht="72">
      <c r="A279" s="221">
        <v>274</v>
      </c>
      <c r="B279" s="254">
        <v>2130334</v>
      </c>
      <c r="C279" s="254">
        <v>30211</v>
      </c>
      <c r="D279" s="254">
        <v>50201</v>
      </c>
      <c r="E279" s="254" t="s">
        <v>2155</v>
      </c>
      <c r="F279" s="254" t="s">
        <v>2156</v>
      </c>
      <c r="G279" s="268" t="s">
        <v>2146</v>
      </c>
      <c r="H279" s="268" t="s">
        <v>2147</v>
      </c>
      <c r="I279" s="225">
        <f t="shared" si="5"/>
        <v>16.8</v>
      </c>
      <c r="J279" s="265">
        <v>16.8</v>
      </c>
      <c r="K279" s="253">
        <v>0</v>
      </c>
      <c r="L279" s="226" t="s">
        <v>1595</v>
      </c>
      <c r="M279" s="254" t="s">
        <v>2157</v>
      </c>
      <c r="N279" s="285" t="s">
        <v>1561</v>
      </c>
      <c r="O279" s="254" t="s">
        <v>1507</v>
      </c>
      <c r="P279" s="228" t="s">
        <v>1562</v>
      </c>
    </row>
    <row r="280" spans="1:16" ht="36">
      <c r="A280" s="221">
        <v>275</v>
      </c>
      <c r="B280" s="229">
        <v>2040202</v>
      </c>
      <c r="C280" s="229">
        <v>30102</v>
      </c>
      <c r="D280" s="229">
        <v>502</v>
      </c>
      <c r="E280" s="229" t="s">
        <v>2158</v>
      </c>
      <c r="F280" s="229" t="s">
        <v>2159</v>
      </c>
      <c r="G280" s="330" t="s">
        <v>2160</v>
      </c>
      <c r="H280" s="330" t="s">
        <v>2160</v>
      </c>
      <c r="I280" s="225">
        <f t="shared" si="5"/>
        <v>608.16</v>
      </c>
      <c r="J280" s="272">
        <v>608.16</v>
      </c>
      <c r="K280" s="272">
        <v>0</v>
      </c>
      <c r="L280" s="226" t="s">
        <v>1697</v>
      </c>
      <c r="M280" s="229" t="s">
        <v>2161</v>
      </c>
      <c r="N280" s="229" t="s">
        <v>1531</v>
      </c>
      <c r="O280" s="227" t="s">
        <v>1899</v>
      </c>
      <c r="P280" s="286" t="s">
        <v>1745</v>
      </c>
    </row>
    <row r="281" spans="1:16" ht="24">
      <c r="A281" s="221">
        <v>276</v>
      </c>
      <c r="B281" s="229">
        <v>2040202</v>
      </c>
      <c r="C281" s="229">
        <v>30199</v>
      </c>
      <c r="D281" s="229">
        <v>502</v>
      </c>
      <c r="E281" s="229" t="s">
        <v>2162</v>
      </c>
      <c r="F281" s="229" t="s">
        <v>2163</v>
      </c>
      <c r="G281" s="330" t="s">
        <v>2160</v>
      </c>
      <c r="H281" s="330" t="s">
        <v>2160</v>
      </c>
      <c r="I281" s="225">
        <f t="shared" si="5"/>
        <v>64.8</v>
      </c>
      <c r="J281" s="272">
        <v>64.8</v>
      </c>
      <c r="K281" s="272">
        <v>0</v>
      </c>
      <c r="L281" s="226" t="s">
        <v>1697</v>
      </c>
      <c r="M281" s="229" t="s">
        <v>2164</v>
      </c>
      <c r="N281" s="229" t="s">
        <v>1531</v>
      </c>
      <c r="O281" s="227" t="s">
        <v>1899</v>
      </c>
      <c r="P281" s="286" t="s">
        <v>1745</v>
      </c>
    </row>
    <row r="282" spans="1:16" ht="36">
      <c r="A282" s="221">
        <v>277</v>
      </c>
      <c r="B282" s="229">
        <v>2040202</v>
      </c>
      <c r="C282" s="229">
        <v>302</v>
      </c>
      <c r="D282" s="229">
        <v>502</v>
      </c>
      <c r="E282" s="229" t="s">
        <v>2165</v>
      </c>
      <c r="F282" s="229" t="s">
        <v>2166</v>
      </c>
      <c r="G282" s="330" t="s">
        <v>2160</v>
      </c>
      <c r="H282" s="330" t="s">
        <v>2160</v>
      </c>
      <c r="I282" s="225">
        <f t="shared" si="5"/>
        <v>45</v>
      </c>
      <c r="J282" s="272">
        <v>45</v>
      </c>
      <c r="K282" s="272">
        <v>0</v>
      </c>
      <c r="L282" s="226" t="s">
        <v>1529</v>
      </c>
      <c r="M282" s="229" t="s">
        <v>2167</v>
      </c>
      <c r="N282" s="229" t="s">
        <v>1531</v>
      </c>
      <c r="O282" s="227" t="s">
        <v>1899</v>
      </c>
      <c r="P282" s="222" t="s">
        <v>1532</v>
      </c>
    </row>
    <row r="283" spans="1:16" ht="24">
      <c r="A283" s="221">
        <v>278</v>
      </c>
      <c r="B283" s="229">
        <v>2040202</v>
      </c>
      <c r="C283" s="229">
        <v>302</v>
      </c>
      <c r="D283" s="229">
        <v>502</v>
      </c>
      <c r="E283" s="229" t="s">
        <v>2168</v>
      </c>
      <c r="F283" s="229" t="s">
        <v>2169</v>
      </c>
      <c r="G283" s="330" t="s">
        <v>2160</v>
      </c>
      <c r="H283" s="330" t="s">
        <v>2160</v>
      </c>
      <c r="I283" s="225">
        <f t="shared" si="5"/>
        <v>64</v>
      </c>
      <c r="J283" s="272">
        <v>64</v>
      </c>
      <c r="K283" s="272">
        <v>0</v>
      </c>
      <c r="L283" s="226" t="s">
        <v>1529</v>
      </c>
      <c r="M283" s="229" t="s">
        <v>2170</v>
      </c>
      <c r="N283" s="229" t="s">
        <v>1531</v>
      </c>
      <c r="O283" s="227" t="s">
        <v>1899</v>
      </c>
      <c r="P283" s="222" t="s">
        <v>1532</v>
      </c>
    </row>
    <row r="284" spans="1:16" ht="72">
      <c r="A284" s="221">
        <v>279</v>
      </c>
      <c r="B284" s="229">
        <v>2040202</v>
      </c>
      <c r="C284" s="229">
        <v>303</v>
      </c>
      <c r="D284" s="229">
        <v>502</v>
      </c>
      <c r="E284" s="229" t="s">
        <v>2171</v>
      </c>
      <c r="F284" s="229" t="s">
        <v>2172</v>
      </c>
      <c r="G284" s="330" t="s">
        <v>2160</v>
      </c>
      <c r="H284" s="330" t="s">
        <v>2160</v>
      </c>
      <c r="I284" s="225">
        <f t="shared" si="5"/>
        <v>35</v>
      </c>
      <c r="J284" s="272">
        <v>35</v>
      </c>
      <c r="K284" s="272">
        <v>0</v>
      </c>
      <c r="L284" s="229" t="s">
        <v>1529</v>
      </c>
      <c r="M284" s="229" t="s">
        <v>2173</v>
      </c>
      <c r="N284" s="229" t="s">
        <v>1531</v>
      </c>
      <c r="O284" s="227" t="s">
        <v>1899</v>
      </c>
      <c r="P284" s="222" t="s">
        <v>1532</v>
      </c>
    </row>
    <row r="285" spans="1:16" ht="60">
      <c r="A285" s="221">
        <v>280</v>
      </c>
      <c r="B285" s="229">
        <v>2040202</v>
      </c>
      <c r="C285" s="229">
        <v>303</v>
      </c>
      <c r="D285" s="229">
        <v>502</v>
      </c>
      <c r="E285" s="229" t="s">
        <v>2174</v>
      </c>
      <c r="F285" s="229" t="s">
        <v>2175</v>
      </c>
      <c r="G285" s="330" t="s">
        <v>2160</v>
      </c>
      <c r="H285" s="330" t="s">
        <v>2160</v>
      </c>
      <c r="I285" s="225">
        <f t="shared" si="5"/>
        <v>120</v>
      </c>
      <c r="J285" s="272">
        <v>120</v>
      </c>
      <c r="K285" s="272">
        <v>0</v>
      </c>
      <c r="L285" s="226" t="s">
        <v>1529</v>
      </c>
      <c r="M285" s="229" t="s">
        <v>2176</v>
      </c>
      <c r="N285" s="229" t="s">
        <v>1531</v>
      </c>
      <c r="O285" s="227" t="s">
        <v>1899</v>
      </c>
      <c r="P285" s="222" t="s">
        <v>1532</v>
      </c>
    </row>
    <row r="286" spans="1:16" ht="24">
      <c r="A286" s="221">
        <v>281</v>
      </c>
      <c r="B286" s="229">
        <v>2040202</v>
      </c>
      <c r="C286" s="229">
        <v>302</v>
      </c>
      <c r="D286" s="229">
        <v>502</v>
      </c>
      <c r="E286" s="229" t="s">
        <v>2177</v>
      </c>
      <c r="F286" s="229" t="s">
        <v>2178</v>
      </c>
      <c r="G286" s="330" t="s">
        <v>2160</v>
      </c>
      <c r="H286" s="330" t="s">
        <v>2160</v>
      </c>
      <c r="I286" s="225">
        <f t="shared" si="5"/>
        <v>142.56</v>
      </c>
      <c r="J286" s="272">
        <v>142.56</v>
      </c>
      <c r="K286" s="272">
        <v>0</v>
      </c>
      <c r="L286" s="226" t="s">
        <v>1529</v>
      </c>
      <c r="M286" s="229" t="s">
        <v>2179</v>
      </c>
      <c r="N286" s="229" t="s">
        <v>1531</v>
      </c>
      <c r="O286" s="227" t="s">
        <v>1899</v>
      </c>
      <c r="P286" s="222" t="s">
        <v>1532</v>
      </c>
    </row>
    <row r="287" spans="1:16" ht="48">
      <c r="A287" s="221">
        <v>282</v>
      </c>
      <c r="B287" s="229">
        <v>2040202</v>
      </c>
      <c r="C287" s="229">
        <v>302</v>
      </c>
      <c r="D287" s="229">
        <v>502</v>
      </c>
      <c r="E287" s="229" t="s">
        <v>2180</v>
      </c>
      <c r="F287" s="229" t="s">
        <v>2181</v>
      </c>
      <c r="G287" s="330" t="s">
        <v>2160</v>
      </c>
      <c r="H287" s="330" t="s">
        <v>2160</v>
      </c>
      <c r="I287" s="225">
        <f t="shared" si="5"/>
        <v>96</v>
      </c>
      <c r="J287" s="272">
        <v>96</v>
      </c>
      <c r="K287" s="272">
        <v>0</v>
      </c>
      <c r="L287" s="226" t="s">
        <v>1529</v>
      </c>
      <c r="M287" s="229" t="s">
        <v>2182</v>
      </c>
      <c r="N287" s="229" t="s">
        <v>1531</v>
      </c>
      <c r="O287" s="227" t="s">
        <v>1899</v>
      </c>
      <c r="P287" s="222" t="s">
        <v>1532</v>
      </c>
    </row>
    <row r="288" spans="1:16" ht="36">
      <c r="A288" s="221">
        <v>283</v>
      </c>
      <c r="B288" s="229">
        <v>2040202</v>
      </c>
      <c r="C288" s="229">
        <v>31002</v>
      </c>
      <c r="D288" s="229">
        <v>502</v>
      </c>
      <c r="E288" s="229" t="s">
        <v>2183</v>
      </c>
      <c r="F288" s="229" t="s">
        <v>2184</v>
      </c>
      <c r="G288" s="330" t="s">
        <v>2160</v>
      </c>
      <c r="H288" s="330" t="s">
        <v>2160</v>
      </c>
      <c r="I288" s="225">
        <f t="shared" si="5"/>
        <v>150.44399999999999</v>
      </c>
      <c r="J288" s="272">
        <v>150.44399999999999</v>
      </c>
      <c r="K288" s="272">
        <v>0</v>
      </c>
      <c r="L288" s="226" t="s">
        <v>1529</v>
      </c>
      <c r="M288" s="229" t="s">
        <v>2185</v>
      </c>
      <c r="N288" s="229" t="s">
        <v>1531</v>
      </c>
      <c r="O288" s="227" t="s">
        <v>1899</v>
      </c>
      <c r="P288" s="222" t="s">
        <v>1532</v>
      </c>
    </row>
    <row r="289" spans="1:16" ht="24">
      <c r="A289" s="221">
        <v>284</v>
      </c>
      <c r="B289" s="229">
        <v>2040202</v>
      </c>
      <c r="C289" s="229">
        <v>30305</v>
      </c>
      <c r="D289" s="229">
        <v>502</v>
      </c>
      <c r="E289" s="229" t="s">
        <v>2186</v>
      </c>
      <c r="F289" s="229" t="s">
        <v>2187</v>
      </c>
      <c r="G289" s="330" t="s">
        <v>2160</v>
      </c>
      <c r="H289" s="330" t="s">
        <v>2160</v>
      </c>
      <c r="I289" s="225">
        <f t="shared" si="5"/>
        <v>79.599999999999994</v>
      </c>
      <c r="J289" s="272">
        <v>79.599999999999994</v>
      </c>
      <c r="K289" s="272">
        <v>0</v>
      </c>
      <c r="L289" s="226" t="s">
        <v>1529</v>
      </c>
      <c r="M289" s="229" t="s">
        <v>2188</v>
      </c>
      <c r="N289" s="229" t="s">
        <v>1531</v>
      </c>
      <c r="O289" s="227" t="s">
        <v>1899</v>
      </c>
      <c r="P289" s="222" t="s">
        <v>1532</v>
      </c>
    </row>
    <row r="290" spans="1:16" ht="60">
      <c r="A290" s="221">
        <v>285</v>
      </c>
      <c r="B290" s="229">
        <v>2040202</v>
      </c>
      <c r="C290" s="229">
        <v>30199</v>
      </c>
      <c r="D290" s="229">
        <v>502</v>
      </c>
      <c r="E290" s="229" t="s">
        <v>2189</v>
      </c>
      <c r="F290" s="229" t="s">
        <v>2190</v>
      </c>
      <c r="G290" s="330" t="s">
        <v>2160</v>
      </c>
      <c r="H290" s="330" t="s">
        <v>2160</v>
      </c>
      <c r="I290" s="225">
        <f t="shared" si="5"/>
        <v>1477.43</v>
      </c>
      <c r="J290" s="272">
        <v>1477.43</v>
      </c>
      <c r="K290" s="272">
        <v>0</v>
      </c>
      <c r="L290" s="226" t="s">
        <v>1540</v>
      </c>
      <c r="M290" s="229" t="s">
        <v>2191</v>
      </c>
      <c r="N290" s="229" t="s">
        <v>1531</v>
      </c>
      <c r="O290" s="227" t="s">
        <v>1899</v>
      </c>
      <c r="P290" s="254" t="s">
        <v>1542</v>
      </c>
    </row>
    <row r="291" spans="1:16" ht="72">
      <c r="A291" s="221">
        <v>286</v>
      </c>
      <c r="B291" s="229">
        <v>2040202</v>
      </c>
      <c r="C291" s="229">
        <v>302</v>
      </c>
      <c r="D291" s="229">
        <v>502</v>
      </c>
      <c r="E291" s="229" t="s">
        <v>2192</v>
      </c>
      <c r="F291" s="229" t="s">
        <v>2193</v>
      </c>
      <c r="G291" s="330" t="s">
        <v>2160</v>
      </c>
      <c r="H291" s="330" t="s">
        <v>2160</v>
      </c>
      <c r="I291" s="225">
        <f t="shared" si="5"/>
        <v>131.94</v>
      </c>
      <c r="J291" s="272">
        <v>131.94</v>
      </c>
      <c r="K291" s="272">
        <v>0</v>
      </c>
      <c r="L291" s="226" t="s">
        <v>1540</v>
      </c>
      <c r="M291" s="229" t="s">
        <v>2194</v>
      </c>
      <c r="N291" s="229" t="s">
        <v>1531</v>
      </c>
      <c r="O291" s="227" t="s">
        <v>1899</v>
      </c>
      <c r="P291" s="254" t="s">
        <v>1542</v>
      </c>
    </row>
    <row r="292" spans="1:16" ht="36">
      <c r="A292" s="221">
        <v>287</v>
      </c>
      <c r="B292" s="229">
        <v>2040202</v>
      </c>
      <c r="C292" s="229">
        <v>30199</v>
      </c>
      <c r="D292" s="229">
        <v>502</v>
      </c>
      <c r="E292" s="229" t="s">
        <v>2195</v>
      </c>
      <c r="F292" s="229" t="s">
        <v>2196</v>
      </c>
      <c r="G292" s="330" t="s">
        <v>2160</v>
      </c>
      <c r="H292" s="330" t="s">
        <v>2160</v>
      </c>
      <c r="I292" s="225">
        <f t="shared" si="5"/>
        <v>892.8</v>
      </c>
      <c r="J292" s="272">
        <v>334.8</v>
      </c>
      <c r="K292" s="272">
        <v>558</v>
      </c>
      <c r="L292" s="226" t="s">
        <v>1540</v>
      </c>
      <c r="M292" s="229" t="s">
        <v>2197</v>
      </c>
      <c r="N292" s="229" t="s">
        <v>1531</v>
      </c>
      <c r="O292" s="227" t="s">
        <v>1899</v>
      </c>
      <c r="P292" s="254" t="s">
        <v>1542</v>
      </c>
    </row>
    <row r="293" spans="1:16" ht="48">
      <c r="A293" s="221">
        <v>288</v>
      </c>
      <c r="B293" s="229">
        <v>2040202</v>
      </c>
      <c r="C293" s="229">
        <v>302</v>
      </c>
      <c r="D293" s="229">
        <v>502</v>
      </c>
      <c r="E293" s="229" t="s">
        <v>2198</v>
      </c>
      <c r="F293" s="229" t="s">
        <v>2169</v>
      </c>
      <c r="G293" s="330" t="s">
        <v>2160</v>
      </c>
      <c r="H293" s="330" t="s">
        <v>2160</v>
      </c>
      <c r="I293" s="225">
        <f t="shared" si="5"/>
        <v>87.6</v>
      </c>
      <c r="J293" s="272">
        <v>87.6</v>
      </c>
      <c r="K293" s="272">
        <v>0</v>
      </c>
      <c r="L293" s="226" t="s">
        <v>1529</v>
      </c>
      <c r="M293" s="229" t="s">
        <v>2199</v>
      </c>
      <c r="N293" s="229" t="s">
        <v>1531</v>
      </c>
      <c r="O293" s="227" t="s">
        <v>1899</v>
      </c>
      <c r="P293" s="222" t="s">
        <v>2076</v>
      </c>
    </row>
    <row r="294" spans="1:16" ht="24">
      <c r="A294" s="221">
        <v>289</v>
      </c>
      <c r="B294" s="229">
        <v>2040202</v>
      </c>
      <c r="C294" s="229">
        <v>31002</v>
      </c>
      <c r="D294" s="229">
        <v>502</v>
      </c>
      <c r="E294" s="229" t="s">
        <v>2200</v>
      </c>
      <c r="F294" s="229" t="s">
        <v>2169</v>
      </c>
      <c r="G294" s="330" t="s">
        <v>2160</v>
      </c>
      <c r="H294" s="330" t="s">
        <v>2160</v>
      </c>
      <c r="I294" s="225">
        <f t="shared" si="5"/>
        <v>80</v>
      </c>
      <c r="J294" s="272">
        <v>80</v>
      </c>
      <c r="K294" s="272">
        <v>0</v>
      </c>
      <c r="L294" s="226" t="s">
        <v>1529</v>
      </c>
      <c r="M294" s="229" t="s">
        <v>2201</v>
      </c>
      <c r="N294" s="229" t="s">
        <v>1531</v>
      </c>
      <c r="O294" s="227" t="s">
        <v>1899</v>
      </c>
      <c r="P294" s="222" t="s">
        <v>2076</v>
      </c>
    </row>
    <row r="295" spans="1:16" ht="36">
      <c r="A295" s="221">
        <v>290</v>
      </c>
      <c r="B295" s="229">
        <v>2040202</v>
      </c>
      <c r="C295" s="229">
        <v>30299</v>
      </c>
      <c r="D295" s="229">
        <v>502</v>
      </c>
      <c r="E295" s="229" t="s">
        <v>2202</v>
      </c>
      <c r="F295" s="229" t="s">
        <v>2203</v>
      </c>
      <c r="G295" s="330" t="s">
        <v>2160</v>
      </c>
      <c r="H295" s="330" t="s">
        <v>2160</v>
      </c>
      <c r="I295" s="225">
        <f t="shared" si="5"/>
        <v>32.4</v>
      </c>
      <c r="J295" s="272">
        <v>32.4</v>
      </c>
      <c r="K295" s="272">
        <v>0</v>
      </c>
      <c r="L295" s="226" t="s">
        <v>1529</v>
      </c>
      <c r="M295" s="229" t="s">
        <v>2204</v>
      </c>
      <c r="N295" s="229" t="s">
        <v>1531</v>
      </c>
      <c r="O295" s="227" t="s">
        <v>1899</v>
      </c>
      <c r="P295" s="228" t="s">
        <v>1549</v>
      </c>
    </row>
    <row r="296" spans="1:16" ht="24">
      <c r="A296" s="221">
        <v>291</v>
      </c>
      <c r="B296" s="229">
        <v>2040202</v>
      </c>
      <c r="C296" s="229">
        <v>302</v>
      </c>
      <c r="D296" s="229">
        <v>502</v>
      </c>
      <c r="E296" s="229" t="s">
        <v>2205</v>
      </c>
      <c r="F296" s="229" t="s">
        <v>2169</v>
      </c>
      <c r="G296" s="330" t="s">
        <v>2160</v>
      </c>
      <c r="H296" s="330" t="s">
        <v>2160</v>
      </c>
      <c r="I296" s="225">
        <f t="shared" si="5"/>
        <v>7</v>
      </c>
      <c r="J296" s="272">
        <v>7</v>
      </c>
      <c r="K296" s="272">
        <v>0</v>
      </c>
      <c r="L296" s="226" t="s">
        <v>1595</v>
      </c>
      <c r="M296" s="229" t="s">
        <v>2206</v>
      </c>
      <c r="N296" s="229" t="s">
        <v>1561</v>
      </c>
      <c r="O296" s="227" t="s">
        <v>1899</v>
      </c>
      <c r="P296" s="228" t="s">
        <v>1562</v>
      </c>
    </row>
    <row r="297" spans="1:16" ht="60">
      <c r="A297" s="221">
        <v>292</v>
      </c>
      <c r="B297" s="229">
        <v>2040202</v>
      </c>
      <c r="C297" s="229">
        <v>302</v>
      </c>
      <c r="D297" s="229">
        <v>502</v>
      </c>
      <c r="E297" s="229" t="s">
        <v>2207</v>
      </c>
      <c r="F297" s="229" t="s">
        <v>2208</v>
      </c>
      <c r="G297" s="330" t="s">
        <v>2160</v>
      </c>
      <c r="H297" s="330" t="s">
        <v>2160</v>
      </c>
      <c r="I297" s="225">
        <f t="shared" si="5"/>
        <v>16.8</v>
      </c>
      <c r="J297" s="272">
        <v>16.8</v>
      </c>
      <c r="K297" s="272">
        <v>0</v>
      </c>
      <c r="L297" s="226" t="s">
        <v>1529</v>
      </c>
      <c r="M297" s="229" t="s">
        <v>2209</v>
      </c>
      <c r="N297" s="229" t="s">
        <v>1561</v>
      </c>
      <c r="O297" s="227" t="s">
        <v>1899</v>
      </c>
      <c r="P297" s="228" t="s">
        <v>1562</v>
      </c>
    </row>
    <row r="298" spans="1:16" ht="60">
      <c r="A298" s="221">
        <v>293</v>
      </c>
      <c r="B298" s="229">
        <v>2040202</v>
      </c>
      <c r="C298" s="229">
        <v>302</v>
      </c>
      <c r="D298" s="229">
        <v>502</v>
      </c>
      <c r="E298" s="229" t="s">
        <v>2210</v>
      </c>
      <c r="F298" s="229" t="s">
        <v>2211</v>
      </c>
      <c r="G298" s="330" t="s">
        <v>2160</v>
      </c>
      <c r="H298" s="330" t="s">
        <v>2160</v>
      </c>
      <c r="I298" s="225">
        <f t="shared" si="5"/>
        <v>40</v>
      </c>
      <c r="J298" s="272">
        <v>40</v>
      </c>
      <c r="K298" s="272">
        <v>0</v>
      </c>
      <c r="L298" s="226" t="s">
        <v>1529</v>
      </c>
      <c r="M298" s="229" t="s">
        <v>2212</v>
      </c>
      <c r="N298" s="229" t="s">
        <v>1561</v>
      </c>
      <c r="O298" s="227" t="s">
        <v>1899</v>
      </c>
      <c r="P298" s="228" t="s">
        <v>1562</v>
      </c>
    </row>
    <row r="299" spans="1:16" ht="36">
      <c r="A299" s="221">
        <v>294</v>
      </c>
      <c r="B299" s="229">
        <v>2040202</v>
      </c>
      <c r="C299" s="229">
        <v>302</v>
      </c>
      <c r="D299" s="229">
        <v>502</v>
      </c>
      <c r="E299" s="229" t="s">
        <v>2213</v>
      </c>
      <c r="F299" s="229" t="s">
        <v>2214</v>
      </c>
      <c r="G299" s="330" t="s">
        <v>2160</v>
      </c>
      <c r="H299" s="330" t="s">
        <v>2160</v>
      </c>
      <c r="I299" s="225">
        <f t="shared" si="5"/>
        <v>6</v>
      </c>
      <c r="J299" s="272">
        <v>6</v>
      </c>
      <c r="K299" s="272">
        <v>0</v>
      </c>
      <c r="L299" s="226" t="s">
        <v>1595</v>
      </c>
      <c r="M299" s="229" t="s">
        <v>2215</v>
      </c>
      <c r="N299" s="331" t="s">
        <v>1561</v>
      </c>
      <c r="O299" s="227" t="s">
        <v>1899</v>
      </c>
      <c r="P299" s="228" t="s">
        <v>1562</v>
      </c>
    </row>
    <row r="300" spans="1:16" ht="24">
      <c r="A300" s="221">
        <v>295</v>
      </c>
      <c r="B300" s="229">
        <v>2040202</v>
      </c>
      <c r="C300" s="229">
        <v>302</v>
      </c>
      <c r="D300" s="229">
        <v>502</v>
      </c>
      <c r="E300" s="229" t="s">
        <v>2216</v>
      </c>
      <c r="F300" s="229" t="s">
        <v>2169</v>
      </c>
      <c r="G300" s="330" t="s">
        <v>2160</v>
      </c>
      <c r="H300" s="330" t="s">
        <v>2160</v>
      </c>
      <c r="I300" s="225">
        <f t="shared" si="5"/>
        <v>5.6</v>
      </c>
      <c r="J300" s="272">
        <v>5.6</v>
      </c>
      <c r="K300" s="272">
        <v>0</v>
      </c>
      <c r="L300" s="226" t="s">
        <v>1529</v>
      </c>
      <c r="M300" s="229" t="s">
        <v>2217</v>
      </c>
      <c r="N300" s="229" t="s">
        <v>1561</v>
      </c>
      <c r="O300" s="227" t="s">
        <v>1899</v>
      </c>
      <c r="P300" s="228" t="s">
        <v>1562</v>
      </c>
    </row>
    <row r="301" spans="1:16" ht="24">
      <c r="A301" s="221">
        <v>296</v>
      </c>
      <c r="B301" s="229">
        <v>2040202</v>
      </c>
      <c r="C301" s="229">
        <v>302</v>
      </c>
      <c r="D301" s="229">
        <v>502</v>
      </c>
      <c r="E301" s="229" t="s">
        <v>2218</v>
      </c>
      <c r="F301" s="229" t="s">
        <v>2163</v>
      </c>
      <c r="G301" s="330" t="s">
        <v>2160</v>
      </c>
      <c r="H301" s="330" t="s">
        <v>2160</v>
      </c>
      <c r="I301" s="225">
        <f t="shared" si="5"/>
        <v>32.4</v>
      </c>
      <c r="J301" s="272">
        <v>32.4</v>
      </c>
      <c r="K301" s="272">
        <v>0</v>
      </c>
      <c r="L301" s="226" t="s">
        <v>1529</v>
      </c>
      <c r="M301" s="229" t="s">
        <v>2219</v>
      </c>
      <c r="N301" s="229" t="s">
        <v>1561</v>
      </c>
      <c r="O301" s="227" t="s">
        <v>1899</v>
      </c>
      <c r="P301" s="228" t="s">
        <v>1562</v>
      </c>
    </row>
    <row r="302" spans="1:16" ht="24">
      <c r="A302" s="221">
        <v>297</v>
      </c>
      <c r="B302" s="229">
        <v>2040202</v>
      </c>
      <c r="C302" s="229">
        <v>30399</v>
      </c>
      <c r="D302" s="229">
        <v>502</v>
      </c>
      <c r="E302" s="229" t="s">
        <v>2220</v>
      </c>
      <c r="F302" s="229" t="s">
        <v>2169</v>
      </c>
      <c r="G302" s="330" t="s">
        <v>2160</v>
      </c>
      <c r="H302" s="330" t="s">
        <v>2160</v>
      </c>
      <c r="I302" s="225">
        <f t="shared" si="5"/>
        <v>28.8</v>
      </c>
      <c r="J302" s="272">
        <v>28.8</v>
      </c>
      <c r="K302" s="272">
        <v>0</v>
      </c>
      <c r="L302" s="226" t="s">
        <v>1529</v>
      </c>
      <c r="M302" s="229" t="s">
        <v>2221</v>
      </c>
      <c r="N302" s="229" t="s">
        <v>1561</v>
      </c>
      <c r="O302" s="227" t="s">
        <v>1899</v>
      </c>
      <c r="P302" s="228" t="s">
        <v>1562</v>
      </c>
    </row>
    <row r="303" spans="1:16" ht="36">
      <c r="A303" s="221">
        <v>298</v>
      </c>
      <c r="B303" s="286">
        <v>2040201</v>
      </c>
      <c r="C303" s="297">
        <v>30101</v>
      </c>
      <c r="D303" s="297">
        <v>50101</v>
      </c>
      <c r="E303" s="298" t="s">
        <v>2222</v>
      </c>
      <c r="F303" s="298" t="s">
        <v>1348</v>
      </c>
      <c r="G303" s="332" t="s">
        <v>2223</v>
      </c>
      <c r="H303" s="332" t="s">
        <v>2223</v>
      </c>
      <c r="I303" s="225">
        <f t="shared" si="5"/>
        <v>43.74</v>
      </c>
      <c r="J303" s="272">
        <v>43.74</v>
      </c>
      <c r="K303" s="300">
        <v>0</v>
      </c>
      <c r="L303" s="226" t="s">
        <v>1540</v>
      </c>
      <c r="M303" s="298"/>
      <c r="N303" s="229" t="s">
        <v>1531</v>
      </c>
      <c r="O303" s="227" t="s">
        <v>1899</v>
      </c>
      <c r="P303" s="254" t="s">
        <v>1542</v>
      </c>
    </row>
    <row r="304" spans="1:16" ht="36">
      <c r="A304" s="221">
        <v>299</v>
      </c>
      <c r="B304" s="286">
        <v>2040202</v>
      </c>
      <c r="C304" s="297">
        <v>30201</v>
      </c>
      <c r="D304" s="297">
        <v>50201</v>
      </c>
      <c r="E304" s="298" t="s">
        <v>2224</v>
      </c>
      <c r="F304" s="298" t="s">
        <v>1348</v>
      </c>
      <c r="G304" s="332" t="s">
        <v>2223</v>
      </c>
      <c r="H304" s="332" t="s">
        <v>2223</v>
      </c>
      <c r="I304" s="225">
        <f t="shared" si="5"/>
        <v>3.9</v>
      </c>
      <c r="J304" s="272">
        <v>3.9</v>
      </c>
      <c r="K304" s="300">
        <v>0</v>
      </c>
      <c r="L304" s="226" t="s">
        <v>1529</v>
      </c>
      <c r="M304" s="298" t="s">
        <v>2225</v>
      </c>
      <c r="N304" s="229" t="s">
        <v>1531</v>
      </c>
      <c r="O304" s="227" t="s">
        <v>1899</v>
      </c>
      <c r="P304" s="254" t="s">
        <v>1542</v>
      </c>
    </row>
    <row r="305" spans="1:16" ht="24">
      <c r="A305" s="221">
        <v>300</v>
      </c>
      <c r="B305" s="286">
        <v>2040201</v>
      </c>
      <c r="C305" s="297">
        <v>30201</v>
      </c>
      <c r="D305" s="297">
        <v>50201</v>
      </c>
      <c r="E305" s="265" t="s">
        <v>2226</v>
      </c>
      <c r="F305" s="229" t="s">
        <v>2227</v>
      </c>
      <c r="G305" s="332" t="s">
        <v>2223</v>
      </c>
      <c r="H305" s="332" t="s">
        <v>2223</v>
      </c>
      <c r="I305" s="225">
        <f t="shared" si="5"/>
        <v>30</v>
      </c>
      <c r="J305" s="272">
        <v>30</v>
      </c>
      <c r="K305" s="272">
        <v>0</v>
      </c>
      <c r="L305" s="226" t="s">
        <v>1529</v>
      </c>
      <c r="M305" s="229" t="s">
        <v>2228</v>
      </c>
      <c r="N305" s="229" t="s">
        <v>1561</v>
      </c>
      <c r="O305" s="227" t="s">
        <v>1899</v>
      </c>
      <c r="P305" s="228" t="s">
        <v>1562</v>
      </c>
    </row>
    <row r="306" spans="1:16" ht="36">
      <c r="A306" s="221">
        <v>301</v>
      </c>
      <c r="B306" s="286">
        <v>2040201</v>
      </c>
      <c r="C306" s="286">
        <v>30102</v>
      </c>
      <c r="D306" s="286">
        <v>50101</v>
      </c>
      <c r="E306" s="297" t="s">
        <v>2229</v>
      </c>
      <c r="F306" s="304" t="s">
        <v>2230</v>
      </c>
      <c r="G306" s="332" t="s">
        <v>2223</v>
      </c>
      <c r="H306" s="332" t="s">
        <v>2223</v>
      </c>
      <c r="I306" s="225">
        <f t="shared" si="5"/>
        <v>62.316000000000003</v>
      </c>
      <c r="J306" s="272">
        <v>62.316000000000003</v>
      </c>
      <c r="K306" s="300">
        <v>0</v>
      </c>
      <c r="L306" s="226" t="s">
        <v>1697</v>
      </c>
      <c r="M306" s="304"/>
      <c r="N306" s="229" t="s">
        <v>1531</v>
      </c>
      <c r="O306" s="227" t="s">
        <v>1899</v>
      </c>
      <c r="P306" s="286" t="s">
        <v>1745</v>
      </c>
    </row>
    <row r="307" spans="1:16" ht="24">
      <c r="A307" s="221">
        <v>302</v>
      </c>
      <c r="B307" s="333">
        <v>2040201</v>
      </c>
      <c r="C307" s="334">
        <v>30102</v>
      </c>
      <c r="D307" s="334">
        <v>502</v>
      </c>
      <c r="E307" s="335" t="s">
        <v>2231</v>
      </c>
      <c r="F307" s="335" t="s">
        <v>2232</v>
      </c>
      <c r="G307" s="336" t="s">
        <v>2233</v>
      </c>
      <c r="H307" s="336" t="s">
        <v>2233</v>
      </c>
      <c r="I307" s="225">
        <f t="shared" si="5"/>
        <v>72.384</v>
      </c>
      <c r="J307" s="337">
        <v>72.384</v>
      </c>
      <c r="K307" s="337">
        <v>0</v>
      </c>
      <c r="L307" s="226" t="s">
        <v>1697</v>
      </c>
      <c r="M307" s="335" t="s">
        <v>2234</v>
      </c>
      <c r="N307" s="229" t="s">
        <v>1531</v>
      </c>
      <c r="O307" s="227" t="s">
        <v>1899</v>
      </c>
      <c r="P307" s="286" t="s">
        <v>1745</v>
      </c>
    </row>
    <row r="308" spans="1:16" ht="36">
      <c r="A308" s="221">
        <v>303</v>
      </c>
      <c r="B308" s="333">
        <v>2040201</v>
      </c>
      <c r="C308" s="334">
        <v>30201</v>
      </c>
      <c r="D308" s="334">
        <v>502</v>
      </c>
      <c r="E308" s="335" t="s">
        <v>2235</v>
      </c>
      <c r="F308" s="335" t="s">
        <v>2236</v>
      </c>
      <c r="G308" s="336" t="s">
        <v>2233</v>
      </c>
      <c r="H308" s="336" t="s">
        <v>2233</v>
      </c>
      <c r="I308" s="225">
        <f t="shared" si="5"/>
        <v>42.531999999999996</v>
      </c>
      <c r="J308" s="337">
        <v>42.531999999999996</v>
      </c>
      <c r="K308" s="337">
        <v>0</v>
      </c>
      <c r="L308" s="226" t="s">
        <v>1529</v>
      </c>
      <c r="M308" s="335" t="s">
        <v>2237</v>
      </c>
      <c r="N308" s="335" t="s">
        <v>1531</v>
      </c>
      <c r="O308" s="227" t="s">
        <v>1899</v>
      </c>
      <c r="P308" s="254" t="s">
        <v>1542</v>
      </c>
    </row>
    <row r="309" spans="1:16" ht="36">
      <c r="A309" s="221">
        <v>304</v>
      </c>
      <c r="B309" s="333">
        <v>2040201</v>
      </c>
      <c r="C309" s="334">
        <v>30199</v>
      </c>
      <c r="D309" s="334">
        <v>502</v>
      </c>
      <c r="E309" s="335" t="s">
        <v>2238</v>
      </c>
      <c r="F309" s="335"/>
      <c r="G309" s="336" t="s">
        <v>2233</v>
      </c>
      <c r="H309" s="336" t="s">
        <v>2233</v>
      </c>
      <c r="I309" s="225">
        <f t="shared" si="5"/>
        <v>476.28</v>
      </c>
      <c r="J309" s="337">
        <v>476.28</v>
      </c>
      <c r="K309" s="337">
        <v>0</v>
      </c>
      <c r="L309" s="226" t="s">
        <v>1540</v>
      </c>
      <c r="M309" s="335" t="s">
        <v>2237</v>
      </c>
      <c r="N309" s="335" t="s">
        <v>1531</v>
      </c>
      <c r="O309" s="227" t="s">
        <v>1899</v>
      </c>
      <c r="P309" s="254" t="s">
        <v>1542</v>
      </c>
    </row>
    <row r="310" spans="1:16" ht="24">
      <c r="A310" s="221">
        <v>305</v>
      </c>
      <c r="B310" s="338">
        <v>2040201</v>
      </c>
      <c r="C310" s="338">
        <v>30201</v>
      </c>
      <c r="D310" s="334">
        <v>502</v>
      </c>
      <c r="E310" s="338" t="s">
        <v>2239</v>
      </c>
      <c r="F310" s="338"/>
      <c r="G310" s="336" t="s">
        <v>2233</v>
      </c>
      <c r="H310" s="336" t="s">
        <v>2233</v>
      </c>
      <c r="I310" s="225">
        <f t="shared" si="5"/>
        <v>27</v>
      </c>
      <c r="J310" s="339">
        <v>27</v>
      </c>
      <c r="K310" s="339">
        <v>0</v>
      </c>
      <c r="L310" s="226" t="s">
        <v>1529</v>
      </c>
      <c r="M310" s="338"/>
      <c r="N310" s="338" t="s">
        <v>1561</v>
      </c>
      <c r="O310" s="227" t="s">
        <v>1899</v>
      </c>
      <c r="P310" s="228" t="s">
        <v>1562</v>
      </c>
    </row>
    <row r="311" spans="1:16" ht="36">
      <c r="A311" s="221">
        <v>306</v>
      </c>
      <c r="B311" s="222">
        <v>2013101</v>
      </c>
      <c r="C311" s="221">
        <v>31002</v>
      </c>
      <c r="D311" s="221">
        <v>50306</v>
      </c>
      <c r="E311" s="223" t="s">
        <v>2240</v>
      </c>
      <c r="F311" s="229" t="s">
        <v>2241</v>
      </c>
      <c r="G311" s="224" t="s">
        <v>2242</v>
      </c>
      <c r="H311" s="224" t="s">
        <v>2242</v>
      </c>
      <c r="I311" s="225">
        <f t="shared" si="5"/>
        <v>37.06</v>
      </c>
      <c r="J311" s="272">
        <v>37.06</v>
      </c>
      <c r="K311" s="226">
        <v>0</v>
      </c>
      <c r="L311" s="226" t="s">
        <v>1529</v>
      </c>
      <c r="M311" s="227" t="s">
        <v>2243</v>
      </c>
      <c r="N311" s="229" t="s">
        <v>1531</v>
      </c>
      <c r="O311" s="223" t="s">
        <v>1899</v>
      </c>
      <c r="P311" s="222" t="s">
        <v>1532</v>
      </c>
    </row>
    <row r="312" spans="1:16" ht="36">
      <c r="A312" s="221">
        <v>307</v>
      </c>
      <c r="B312" s="222">
        <v>2013101</v>
      </c>
      <c r="C312" s="221">
        <v>31002</v>
      </c>
      <c r="D312" s="221">
        <v>50306</v>
      </c>
      <c r="E312" s="223" t="s">
        <v>2240</v>
      </c>
      <c r="F312" s="229" t="s">
        <v>2241</v>
      </c>
      <c r="G312" s="224" t="s">
        <v>2242</v>
      </c>
      <c r="H312" s="224" t="s">
        <v>2242</v>
      </c>
      <c r="I312" s="225">
        <f t="shared" si="5"/>
        <v>13.58</v>
      </c>
      <c r="J312" s="272">
        <v>13.58</v>
      </c>
      <c r="K312" s="226">
        <v>0</v>
      </c>
      <c r="L312" s="226" t="s">
        <v>1529</v>
      </c>
      <c r="M312" s="227" t="s">
        <v>2244</v>
      </c>
      <c r="N312" s="229" t="s">
        <v>1531</v>
      </c>
      <c r="O312" s="223" t="s">
        <v>1899</v>
      </c>
      <c r="P312" s="222" t="s">
        <v>1532</v>
      </c>
    </row>
    <row r="313" spans="1:16" ht="60">
      <c r="A313" s="221">
        <v>308</v>
      </c>
      <c r="B313" s="222">
        <v>2013101</v>
      </c>
      <c r="C313" s="221">
        <v>30201</v>
      </c>
      <c r="D313" s="221">
        <v>50201</v>
      </c>
      <c r="E313" s="223" t="s">
        <v>2245</v>
      </c>
      <c r="F313" s="229" t="s">
        <v>2246</v>
      </c>
      <c r="G313" s="224" t="s">
        <v>2242</v>
      </c>
      <c r="H313" s="224" t="s">
        <v>2242</v>
      </c>
      <c r="I313" s="225">
        <f t="shared" si="5"/>
        <v>70</v>
      </c>
      <c r="J313" s="226">
        <v>70</v>
      </c>
      <c r="K313" s="226">
        <v>0</v>
      </c>
      <c r="L313" s="226" t="s">
        <v>1529</v>
      </c>
      <c r="M313" s="227"/>
      <c r="N313" s="223" t="s">
        <v>1561</v>
      </c>
      <c r="O313" s="227" t="s">
        <v>1899</v>
      </c>
      <c r="P313" s="228" t="s">
        <v>1562</v>
      </c>
    </row>
    <row r="314" spans="1:16" ht="36">
      <c r="A314" s="221">
        <v>309</v>
      </c>
      <c r="B314" s="222">
        <v>2013101</v>
      </c>
      <c r="C314" s="221">
        <v>30201</v>
      </c>
      <c r="D314" s="221">
        <v>50201</v>
      </c>
      <c r="E314" s="223" t="s">
        <v>2247</v>
      </c>
      <c r="F314" s="229" t="s">
        <v>2248</v>
      </c>
      <c r="G314" s="224" t="s">
        <v>2242</v>
      </c>
      <c r="H314" s="224" t="s">
        <v>2242</v>
      </c>
      <c r="I314" s="225">
        <f t="shared" si="5"/>
        <v>40</v>
      </c>
      <c r="J314" s="226">
        <v>40</v>
      </c>
      <c r="K314" s="226">
        <v>0</v>
      </c>
      <c r="L314" s="226" t="s">
        <v>1529</v>
      </c>
      <c r="M314" s="223"/>
      <c r="N314" s="223" t="s">
        <v>1561</v>
      </c>
      <c r="O314" s="223" t="s">
        <v>1899</v>
      </c>
      <c r="P314" s="228" t="s">
        <v>1549</v>
      </c>
    </row>
    <row r="315" spans="1:16" ht="24">
      <c r="A315" s="221">
        <v>310</v>
      </c>
      <c r="B315" s="222">
        <v>2013101</v>
      </c>
      <c r="C315" s="221">
        <v>30201</v>
      </c>
      <c r="D315" s="221">
        <v>50201</v>
      </c>
      <c r="E315" s="223" t="s">
        <v>2249</v>
      </c>
      <c r="F315" s="223" t="s">
        <v>2250</v>
      </c>
      <c r="G315" s="224" t="s">
        <v>2242</v>
      </c>
      <c r="H315" s="224" t="s">
        <v>2242</v>
      </c>
      <c r="I315" s="225">
        <f t="shared" si="5"/>
        <v>131</v>
      </c>
      <c r="J315" s="226">
        <v>131</v>
      </c>
      <c r="K315" s="226">
        <v>0</v>
      </c>
      <c r="L315" s="226" t="s">
        <v>1529</v>
      </c>
      <c r="M315" s="227"/>
      <c r="N315" s="229" t="s">
        <v>1531</v>
      </c>
      <c r="O315" s="223" t="s">
        <v>1899</v>
      </c>
      <c r="P315" s="222" t="s">
        <v>1532</v>
      </c>
    </row>
    <row r="316" spans="1:16" ht="24">
      <c r="A316" s="221">
        <v>311</v>
      </c>
      <c r="B316" s="222">
        <v>2013101</v>
      </c>
      <c r="C316" s="221">
        <v>30201</v>
      </c>
      <c r="D316" s="221">
        <v>50201</v>
      </c>
      <c r="E316" s="223" t="s">
        <v>2251</v>
      </c>
      <c r="F316" s="223" t="s">
        <v>2252</v>
      </c>
      <c r="G316" s="224" t="s">
        <v>2242</v>
      </c>
      <c r="H316" s="224" t="s">
        <v>2242</v>
      </c>
      <c r="I316" s="225">
        <f t="shared" si="5"/>
        <v>18.47</v>
      </c>
      <c r="J316" s="226">
        <v>18.47</v>
      </c>
      <c r="K316" s="226">
        <v>0</v>
      </c>
      <c r="L316" s="226" t="s">
        <v>1529</v>
      </c>
      <c r="M316" s="227"/>
      <c r="N316" s="227" t="s">
        <v>1531</v>
      </c>
      <c r="O316" s="223" t="s">
        <v>1899</v>
      </c>
      <c r="P316" s="228" t="s">
        <v>1532</v>
      </c>
    </row>
    <row r="317" spans="1:16" ht="24">
      <c r="A317" s="221">
        <v>312</v>
      </c>
      <c r="B317" s="222">
        <v>2012901</v>
      </c>
      <c r="C317" s="221">
        <v>30201</v>
      </c>
      <c r="D317" s="221">
        <v>50201</v>
      </c>
      <c r="E317" s="223" t="s">
        <v>2253</v>
      </c>
      <c r="F317" s="223" t="s">
        <v>2254</v>
      </c>
      <c r="G317" s="224" t="s">
        <v>2242</v>
      </c>
      <c r="H317" s="224" t="s">
        <v>2255</v>
      </c>
      <c r="I317" s="225">
        <f t="shared" si="5"/>
        <v>22</v>
      </c>
      <c r="J317" s="226">
        <v>22</v>
      </c>
      <c r="K317" s="226">
        <v>0</v>
      </c>
      <c r="L317" s="226" t="s">
        <v>1529</v>
      </c>
      <c r="M317" s="227"/>
      <c r="N317" s="227" t="s">
        <v>1561</v>
      </c>
      <c r="O317" s="227" t="s">
        <v>1899</v>
      </c>
      <c r="P317" s="228" t="s">
        <v>1562</v>
      </c>
    </row>
    <row r="318" spans="1:16" ht="228">
      <c r="A318" s="221">
        <v>313</v>
      </c>
      <c r="B318" s="340">
        <v>2010303</v>
      </c>
      <c r="C318" s="341">
        <v>30226</v>
      </c>
      <c r="D318" s="341">
        <v>50205</v>
      </c>
      <c r="E318" s="342" t="s">
        <v>2256</v>
      </c>
      <c r="F318" s="223" t="s">
        <v>2257</v>
      </c>
      <c r="G318" s="224" t="s">
        <v>2242</v>
      </c>
      <c r="H318" s="224" t="s">
        <v>2258</v>
      </c>
      <c r="I318" s="225">
        <f t="shared" si="5"/>
        <v>352</v>
      </c>
      <c r="J318" s="229">
        <v>352</v>
      </c>
      <c r="K318" s="226">
        <v>0</v>
      </c>
      <c r="L318" s="226" t="s">
        <v>1540</v>
      </c>
      <c r="M318" s="265" t="s">
        <v>2259</v>
      </c>
      <c r="N318" s="229" t="s">
        <v>1531</v>
      </c>
      <c r="O318" s="229" t="s">
        <v>2260</v>
      </c>
      <c r="P318" s="254" t="s">
        <v>1542</v>
      </c>
    </row>
    <row r="319" spans="1:16" ht="24">
      <c r="A319" s="221">
        <v>314</v>
      </c>
      <c r="B319" s="222">
        <v>2010303</v>
      </c>
      <c r="C319" s="221">
        <v>30209</v>
      </c>
      <c r="D319" s="221">
        <v>50201</v>
      </c>
      <c r="E319" s="223" t="s">
        <v>2261</v>
      </c>
      <c r="F319" s="223" t="s">
        <v>2262</v>
      </c>
      <c r="G319" s="224" t="s">
        <v>2242</v>
      </c>
      <c r="H319" s="224" t="s">
        <v>2258</v>
      </c>
      <c r="I319" s="225">
        <f t="shared" si="5"/>
        <v>130</v>
      </c>
      <c r="J319" s="226">
        <v>130</v>
      </c>
      <c r="K319" s="225">
        <v>0</v>
      </c>
      <c r="L319" s="226" t="s">
        <v>1529</v>
      </c>
      <c r="M319" s="227"/>
      <c r="N319" s="226" t="s">
        <v>1531</v>
      </c>
      <c r="O319" s="229" t="s">
        <v>2260</v>
      </c>
      <c r="P319" s="228" t="s">
        <v>1549</v>
      </c>
    </row>
    <row r="320" spans="1:16" ht="60">
      <c r="A320" s="221">
        <v>315</v>
      </c>
      <c r="B320" s="242">
        <v>2081602</v>
      </c>
      <c r="C320" s="221">
        <v>30299</v>
      </c>
      <c r="D320" s="221">
        <v>50299</v>
      </c>
      <c r="E320" s="223" t="s">
        <v>2263</v>
      </c>
      <c r="F320" s="223"/>
      <c r="G320" s="224" t="s">
        <v>2242</v>
      </c>
      <c r="H320" s="343" t="s">
        <v>2264</v>
      </c>
      <c r="I320" s="225">
        <f t="shared" si="5"/>
        <v>40</v>
      </c>
      <c r="J320" s="226">
        <v>40</v>
      </c>
      <c r="K320" s="226">
        <v>0</v>
      </c>
      <c r="L320" s="226" t="s">
        <v>1595</v>
      </c>
      <c r="M320" s="282" t="s">
        <v>2265</v>
      </c>
      <c r="N320" s="226" t="s">
        <v>1531</v>
      </c>
      <c r="O320" s="234" t="s">
        <v>1398</v>
      </c>
      <c r="P320" s="222" t="s">
        <v>1532</v>
      </c>
    </row>
    <row r="321" spans="1:16" ht="72">
      <c r="A321" s="221">
        <v>316</v>
      </c>
      <c r="B321" s="222">
        <v>2010108</v>
      </c>
      <c r="C321" s="221">
        <v>30299</v>
      </c>
      <c r="D321" s="221">
        <v>50299</v>
      </c>
      <c r="E321" s="223" t="s">
        <v>2266</v>
      </c>
      <c r="F321" s="223" t="s">
        <v>2267</v>
      </c>
      <c r="G321" s="224" t="s">
        <v>2268</v>
      </c>
      <c r="H321" s="224" t="s">
        <v>2269</v>
      </c>
      <c r="I321" s="225">
        <f t="shared" si="5"/>
        <v>243.37</v>
      </c>
      <c r="J321" s="226">
        <v>243.37</v>
      </c>
      <c r="K321" s="226">
        <v>0</v>
      </c>
      <c r="L321" s="226" t="s">
        <v>1529</v>
      </c>
      <c r="M321" s="223" t="s">
        <v>2270</v>
      </c>
      <c r="N321" s="223" t="s">
        <v>1531</v>
      </c>
      <c r="O321" s="227" t="s">
        <v>1899</v>
      </c>
      <c r="P321" s="222" t="s">
        <v>1532</v>
      </c>
    </row>
    <row r="322" spans="1:16" ht="108">
      <c r="A322" s="221">
        <v>317</v>
      </c>
      <c r="B322" s="222">
        <v>2010104</v>
      </c>
      <c r="C322" s="221">
        <v>30299</v>
      </c>
      <c r="D322" s="221">
        <v>50299</v>
      </c>
      <c r="E322" s="265" t="s">
        <v>2271</v>
      </c>
      <c r="F322" s="227" t="s">
        <v>2272</v>
      </c>
      <c r="G322" s="224" t="s">
        <v>2268</v>
      </c>
      <c r="H322" s="224" t="s">
        <v>2269</v>
      </c>
      <c r="I322" s="225">
        <f t="shared" si="5"/>
        <v>120</v>
      </c>
      <c r="J322" s="226">
        <v>120</v>
      </c>
      <c r="K322" s="226">
        <v>0</v>
      </c>
      <c r="L322" s="226" t="s">
        <v>1595</v>
      </c>
      <c r="M322" s="265" t="s">
        <v>2273</v>
      </c>
      <c r="N322" s="227" t="s">
        <v>1531</v>
      </c>
      <c r="O322" s="227" t="s">
        <v>1899</v>
      </c>
      <c r="P322" s="222" t="s">
        <v>1532</v>
      </c>
    </row>
    <row r="323" spans="1:16" ht="36">
      <c r="A323" s="221">
        <v>318</v>
      </c>
      <c r="B323" s="222">
        <v>2010106</v>
      </c>
      <c r="C323" s="221">
        <v>30299</v>
      </c>
      <c r="D323" s="221">
        <v>50299</v>
      </c>
      <c r="E323" s="223" t="s">
        <v>2274</v>
      </c>
      <c r="F323" s="223" t="s">
        <v>2275</v>
      </c>
      <c r="G323" s="224" t="s">
        <v>2268</v>
      </c>
      <c r="H323" s="224" t="s">
        <v>2269</v>
      </c>
      <c r="I323" s="225">
        <f t="shared" si="5"/>
        <v>28.8</v>
      </c>
      <c r="J323" s="226">
        <v>28.8</v>
      </c>
      <c r="K323" s="226">
        <v>0</v>
      </c>
      <c r="L323" s="226" t="s">
        <v>1529</v>
      </c>
      <c r="M323" s="227" t="s">
        <v>2276</v>
      </c>
      <c r="N323" s="223" t="s">
        <v>1531</v>
      </c>
      <c r="O323" s="227" t="s">
        <v>1899</v>
      </c>
      <c r="P323" s="228" t="s">
        <v>1549</v>
      </c>
    </row>
    <row r="324" spans="1:16" ht="36">
      <c r="A324" s="221">
        <v>319</v>
      </c>
      <c r="B324" s="222">
        <v>2010102</v>
      </c>
      <c r="C324" s="221">
        <v>30299</v>
      </c>
      <c r="D324" s="221">
        <v>50299</v>
      </c>
      <c r="E324" s="229" t="s">
        <v>2277</v>
      </c>
      <c r="F324" s="229" t="s">
        <v>2267</v>
      </c>
      <c r="G324" s="224" t="s">
        <v>2268</v>
      </c>
      <c r="H324" s="224" t="s">
        <v>2269</v>
      </c>
      <c r="I324" s="225">
        <f t="shared" si="5"/>
        <v>10.08</v>
      </c>
      <c r="J324" s="226">
        <v>10.08</v>
      </c>
      <c r="K324" s="226">
        <v>0</v>
      </c>
      <c r="L324" s="226" t="s">
        <v>1529</v>
      </c>
      <c r="M324" s="227" t="s">
        <v>2278</v>
      </c>
      <c r="N324" s="223" t="s">
        <v>1531</v>
      </c>
      <c r="O324" s="227" t="s">
        <v>1899</v>
      </c>
      <c r="P324" s="228" t="s">
        <v>1549</v>
      </c>
    </row>
    <row r="325" spans="1:16" ht="36">
      <c r="A325" s="221">
        <v>320</v>
      </c>
      <c r="B325" s="222">
        <v>2010108</v>
      </c>
      <c r="C325" s="221">
        <v>30299</v>
      </c>
      <c r="D325" s="221">
        <v>50299</v>
      </c>
      <c r="E325" s="265" t="s">
        <v>2279</v>
      </c>
      <c r="F325" s="265" t="s">
        <v>2280</v>
      </c>
      <c r="G325" s="224" t="s">
        <v>2268</v>
      </c>
      <c r="H325" s="224" t="s">
        <v>2269</v>
      </c>
      <c r="I325" s="225">
        <f t="shared" si="5"/>
        <v>68</v>
      </c>
      <c r="J325" s="226">
        <v>68</v>
      </c>
      <c r="K325" s="226">
        <v>0</v>
      </c>
      <c r="L325" s="226" t="s">
        <v>1595</v>
      </c>
      <c r="M325" s="265" t="s">
        <v>2281</v>
      </c>
      <c r="N325" s="223" t="s">
        <v>1531</v>
      </c>
      <c r="O325" s="227" t="s">
        <v>1899</v>
      </c>
      <c r="P325" s="228" t="s">
        <v>1549</v>
      </c>
    </row>
    <row r="326" spans="1:16" ht="36">
      <c r="A326" s="221">
        <v>321</v>
      </c>
      <c r="B326" s="222">
        <v>2010108</v>
      </c>
      <c r="C326" s="221">
        <v>30299</v>
      </c>
      <c r="D326" s="221">
        <v>50299</v>
      </c>
      <c r="E326" s="221" t="s">
        <v>2282</v>
      </c>
      <c r="F326" s="227"/>
      <c r="G326" s="224" t="s">
        <v>2268</v>
      </c>
      <c r="H326" s="224" t="s">
        <v>2269</v>
      </c>
      <c r="I326" s="225">
        <f t="shared" si="5"/>
        <v>10</v>
      </c>
      <c r="J326" s="226">
        <v>10</v>
      </c>
      <c r="K326" s="226">
        <v>0</v>
      </c>
      <c r="L326" s="226" t="s">
        <v>1529</v>
      </c>
      <c r="M326" s="227"/>
      <c r="N326" s="227" t="s">
        <v>1561</v>
      </c>
      <c r="O326" s="227" t="s">
        <v>1899</v>
      </c>
      <c r="P326" s="228" t="s">
        <v>1549</v>
      </c>
    </row>
    <row r="327" spans="1:16" ht="36">
      <c r="A327" s="221">
        <v>322</v>
      </c>
      <c r="B327" s="222">
        <v>2010302</v>
      </c>
      <c r="C327" s="221">
        <v>30299</v>
      </c>
      <c r="D327" s="221">
        <v>50299</v>
      </c>
      <c r="E327" s="223" t="s">
        <v>2283</v>
      </c>
      <c r="F327" s="223" t="s">
        <v>2284</v>
      </c>
      <c r="G327" s="268" t="s">
        <v>2285</v>
      </c>
      <c r="H327" s="224" t="s">
        <v>2286</v>
      </c>
      <c r="I327" s="225">
        <f t="shared" ref="I327:I345" si="6">J327+K327</f>
        <v>50</v>
      </c>
      <c r="J327" s="226">
        <v>50</v>
      </c>
      <c r="K327" s="226">
        <v>0</v>
      </c>
      <c r="L327" s="226" t="s">
        <v>1595</v>
      </c>
      <c r="M327" s="227" t="s">
        <v>2287</v>
      </c>
      <c r="N327" s="227" t="s">
        <v>1531</v>
      </c>
      <c r="O327" s="227" t="s">
        <v>1899</v>
      </c>
      <c r="P327" s="222" t="s">
        <v>1532</v>
      </c>
    </row>
    <row r="328" spans="1:16" ht="36">
      <c r="A328" s="221">
        <v>323</v>
      </c>
      <c r="B328" s="222">
        <v>2010302</v>
      </c>
      <c r="C328" s="221">
        <v>30227</v>
      </c>
      <c r="D328" s="221">
        <v>50205</v>
      </c>
      <c r="E328" s="229" t="s">
        <v>2288</v>
      </c>
      <c r="F328" s="229" t="s">
        <v>2289</v>
      </c>
      <c r="G328" s="268" t="s">
        <v>2285</v>
      </c>
      <c r="H328" s="224" t="s">
        <v>2286</v>
      </c>
      <c r="I328" s="225">
        <f t="shared" si="6"/>
        <v>36</v>
      </c>
      <c r="J328" s="226">
        <v>36</v>
      </c>
      <c r="K328" s="253">
        <v>0</v>
      </c>
      <c r="L328" s="226" t="s">
        <v>1529</v>
      </c>
      <c r="M328" s="227" t="s">
        <v>2290</v>
      </c>
      <c r="N328" s="227" t="s">
        <v>1531</v>
      </c>
      <c r="O328" s="227" t="s">
        <v>1899</v>
      </c>
      <c r="P328" s="222" t="s">
        <v>1532</v>
      </c>
    </row>
    <row r="329" spans="1:16" ht="36">
      <c r="A329" s="221">
        <v>324</v>
      </c>
      <c r="B329" s="222">
        <v>2010302</v>
      </c>
      <c r="C329" s="221">
        <v>30299</v>
      </c>
      <c r="D329" s="221">
        <v>50299</v>
      </c>
      <c r="E329" s="223" t="s">
        <v>2291</v>
      </c>
      <c r="F329" s="223" t="s">
        <v>2292</v>
      </c>
      <c r="G329" s="268" t="s">
        <v>2285</v>
      </c>
      <c r="H329" s="224" t="s">
        <v>2286</v>
      </c>
      <c r="I329" s="225">
        <f t="shared" si="6"/>
        <v>17.600000000000001</v>
      </c>
      <c r="J329" s="226">
        <v>17.600000000000001</v>
      </c>
      <c r="K329" s="226">
        <v>0</v>
      </c>
      <c r="L329" s="226" t="s">
        <v>1529</v>
      </c>
      <c r="M329" s="223" t="s">
        <v>2293</v>
      </c>
      <c r="N329" s="227" t="s">
        <v>1561</v>
      </c>
      <c r="O329" s="227" t="s">
        <v>1899</v>
      </c>
      <c r="P329" s="228" t="s">
        <v>1549</v>
      </c>
    </row>
    <row r="330" spans="1:16" ht="156">
      <c r="A330" s="221">
        <v>325</v>
      </c>
      <c r="B330" s="265">
        <v>2010399</v>
      </c>
      <c r="C330" s="265">
        <v>30201</v>
      </c>
      <c r="D330" s="265">
        <v>50201</v>
      </c>
      <c r="E330" s="265" t="s">
        <v>2294</v>
      </c>
      <c r="F330" s="265" t="s">
        <v>2295</v>
      </c>
      <c r="G330" s="268" t="s">
        <v>2285</v>
      </c>
      <c r="H330" s="268" t="s">
        <v>2296</v>
      </c>
      <c r="I330" s="225">
        <f t="shared" si="6"/>
        <v>51</v>
      </c>
      <c r="J330" s="226">
        <v>51</v>
      </c>
      <c r="K330" s="253">
        <v>0</v>
      </c>
      <c r="L330" s="226" t="s">
        <v>1595</v>
      </c>
      <c r="M330" s="227" t="s">
        <v>2297</v>
      </c>
      <c r="N330" s="265" t="s">
        <v>1561</v>
      </c>
      <c r="O330" s="227" t="s">
        <v>1899</v>
      </c>
      <c r="P330" s="228" t="s">
        <v>1562</v>
      </c>
    </row>
    <row r="331" spans="1:16" ht="36">
      <c r="A331" s="221">
        <v>326</v>
      </c>
      <c r="B331" s="265">
        <v>2010399</v>
      </c>
      <c r="C331" s="265">
        <v>30199</v>
      </c>
      <c r="D331" s="265">
        <v>50199</v>
      </c>
      <c r="E331" s="265" t="s">
        <v>2298</v>
      </c>
      <c r="F331" s="265" t="s">
        <v>2299</v>
      </c>
      <c r="G331" s="268" t="s">
        <v>2285</v>
      </c>
      <c r="H331" s="268" t="s">
        <v>2296</v>
      </c>
      <c r="I331" s="225">
        <f t="shared" si="6"/>
        <v>35</v>
      </c>
      <c r="J331" s="226">
        <v>35</v>
      </c>
      <c r="K331" s="226">
        <v>0</v>
      </c>
      <c r="L331" s="226" t="s">
        <v>1540</v>
      </c>
      <c r="M331" s="223" t="s">
        <v>2300</v>
      </c>
      <c r="N331" s="265" t="s">
        <v>1561</v>
      </c>
      <c r="O331" s="227" t="s">
        <v>1899</v>
      </c>
      <c r="P331" s="254" t="s">
        <v>1542</v>
      </c>
    </row>
    <row r="332" spans="1:16" ht="96">
      <c r="A332" s="221">
        <v>327</v>
      </c>
      <c r="B332" s="265">
        <v>2010399</v>
      </c>
      <c r="C332" s="265">
        <v>30299</v>
      </c>
      <c r="D332" s="265">
        <v>50299</v>
      </c>
      <c r="E332" s="265" t="s">
        <v>2301</v>
      </c>
      <c r="F332" s="265" t="s">
        <v>2302</v>
      </c>
      <c r="G332" s="268" t="s">
        <v>2285</v>
      </c>
      <c r="H332" s="268" t="s">
        <v>2296</v>
      </c>
      <c r="I332" s="225">
        <f t="shared" si="6"/>
        <v>83.4</v>
      </c>
      <c r="J332" s="226">
        <v>83.4</v>
      </c>
      <c r="K332" s="226">
        <v>0</v>
      </c>
      <c r="L332" s="226" t="s">
        <v>1529</v>
      </c>
      <c r="M332" s="227" t="s">
        <v>2303</v>
      </c>
      <c r="N332" s="265" t="s">
        <v>1531</v>
      </c>
      <c r="O332" s="227" t="s">
        <v>1899</v>
      </c>
      <c r="P332" s="222" t="s">
        <v>2076</v>
      </c>
    </row>
    <row r="333" spans="1:16" ht="48">
      <c r="A333" s="221">
        <v>328</v>
      </c>
      <c r="B333" s="222">
        <v>2010399</v>
      </c>
      <c r="C333" s="221">
        <v>30201</v>
      </c>
      <c r="D333" s="221">
        <v>50201</v>
      </c>
      <c r="E333" s="223" t="s">
        <v>2304</v>
      </c>
      <c r="F333" s="223" t="s">
        <v>2305</v>
      </c>
      <c r="G333" s="268" t="s">
        <v>2285</v>
      </c>
      <c r="H333" s="224" t="s">
        <v>2306</v>
      </c>
      <c r="I333" s="225">
        <f t="shared" si="6"/>
        <v>20</v>
      </c>
      <c r="J333" s="226">
        <v>20</v>
      </c>
      <c r="K333" s="226">
        <v>0</v>
      </c>
      <c r="L333" s="226" t="s">
        <v>1529</v>
      </c>
      <c r="M333" s="227" t="s">
        <v>2307</v>
      </c>
      <c r="N333" s="227" t="s">
        <v>1561</v>
      </c>
      <c r="O333" s="227" t="s">
        <v>1899</v>
      </c>
      <c r="P333" s="228" t="s">
        <v>1562</v>
      </c>
    </row>
    <row r="334" spans="1:16" ht="60">
      <c r="A334" s="221">
        <v>329</v>
      </c>
      <c r="B334" s="344">
        <v>2010302</v>
      </c>
      <c r="C334" s="345">
        <v>30201</v>
      </c>
      <c r="D334" s="345">
        <v>50201</v>
      </c>
      <c r="E334" s="223" t="s">
        <v>2308</v>
      </c>
      <c r="F334" s="223" t="s">
        <v>2309</v>
      </c>
      <c r="G334" s="268" t="s">
        <v>2285</v>
      </c>
      <c r="H334" s="330" t="s">
        <v>2310</v>
      </c>
      <c r="I334" s="225">
        <f t="shared" si="6"/>
        <v>25</v>
      </c>
      <c r="J334" s="226">
        <v>25</v>
      </c>
      <c r="K334" s="327">
        <v>0</v>
      </c>
      <c r="L334" s="226" t="s">
        <v>1595</v>
      </c>
      <c r="M334" s="227" t="s">
        <v>2311</v>
      </c>
      <c r="N334" s="223" t="s">
        <v>1561</v>
      </c>
      <c r="O334" s="227" t="s">
        <v>1899</v>
      </c>
      <c r="P334" s="228" t="s">
        <v>1562</v>
      </c>
    </row>
    <row r="335" spans="1:16" ht="48">
      <c r="A335" s="221">
        <v>330</v>
      </c>
      <c r="B335" s="344">
        <v>2010302</v>
      </c>
      <c r="C335" s="345">
        <v>30201</v>
      </c>
      <c r="D335" s="345">
        <v>50201</v>
      </c>
      <c r="E335" s="223" t="s">
        <v>2312</v>
      </c>
      <c r="F335" s="229" t="s">
        <v>2313</v>
      </c>
      <c r="G335" s="268" t="s">
        <v>2285</v>
      </c>
      <c r="H335" s="330" t="s">
        <v>2310</v>
      </c>
      <c r="I335" s="225">
        <f t="shared" si="6"/>
        <v>28.8</v>
      </c>
      <c r="J335" s="226">
        <v>28.8</v>
      </c>
      <c r="K335" s="327">
        <v>0</v>
      </c>
      <c r="L335" s="226" t="s">
        <v>1529</v>
      </c>
      <c r="M335" s="229" t="s">
        <v>2314</v>
      </c>
      <c r="N335" s="227" t="s">
        <v>1561</v>
      </c>
      <c r="O335" s="227" t="s">
        <v>1899</v>
      </c>
      <c r="P335" s="222" t="s">
        <v>2076</v>
      </c>
    </row>
    <row r="336" spans="1:16" ht="48">
      <c r="A336" s="221">
        <v>331</v>
      </c>
      <c r="B336" s="222">
        <v>2010302</v>
      </c>
      <c r="C336" s="222">
        <v>312</v>
      </c>
      <c r="D336" s="222">
        <v>507</v>
      </c>
      <c r="E336" s="221" t="s">
        <v>2315</v>
      </c>
      <c r="F336" s="227" t="s">
        <v>2316</v>
      </c>
      <c r="G336" s="268" t="s">
        <v>2285</v>
      </c>
      <c r="H336" s="224" t="s">
        <v>2317</v>
      </c>
      <c r="I336" s="225">
        <f t="shared" si="6"/>
        <v>64</v>
      </c>
      <c r="J336" s="226">
        <v>25</v>
      </c>
      <c r="K336" s="226">
        <v>39</v>
      </c>
      <c r="L336" s="226" t="s">
        <v>1529</v>
      </c>
      <c r="M336" s="227" t="s">
        <v>2318</v>
      </c>
      <c r="N336" s="227" t="s">
        <v>1531</v>
      </c>
      <c r="O336" s="227" t="s">
        <v>1899</v>
      </c>
      <c r="P336" s="228" t="s">
        <v>1549</v>
      </c>
    </row>
    <row r="337" spans="1:16" ht="84">
      <c r="A337" s="221">
        <v>332</v>
      </c>
      <c r="B337" s="221">
        <v>2010302</v>
      </c>
      <c r="C337" s="221">
        <v>30201</v>
      </c>
      <c r="D337" s="221">
        <v>50201</v>
      </c>
      <c r="E337" s="221" t="s">
        <v>2319</v>
      </c>
      <c r="F337" s="227" t="s">
        <v>2320</v>
      </c>
      <c r="G337" s="268" t="s">
        <v>2285</v>
      </c>
      <c r="H337" s="224" t="s">
        <v>2317</v>
      </c>
      <c r="I337" s="225">
        <f t="shared" si="6"/>
        <v>26</v>
      </c>
      <c r="J337" s="346">
        <v>26</v>
      </c>
      <c r="K337" s="226">
        <v>0</v>
      </c>
      <c r="L337" s="226" t="s">
        <v>1595</v>
      </c>
      <c r="M337" s="227" t="s">
        <v>2321</v>
      </c>
      <c r="N337" s="270" t="s">
        <v>1561</v>
      </c>
      <c r="O337" s="227" t="s">
        <v>1899</v>
      </c>
      <c r="P337" s="228" t="s">
        <v>1562</v>
      </c>
    </row>
    <row r="338" spans="1:16" ht="24">
      <c r="A338" s="221">
        <v>333</v>
      </c>
      <c r="B338" s="222">
        <v>2010202</v>
      </c>
      <c r="C338" s="221">
        <v>30299</v>
      </c>
      <c r="D338" s="221">
        <v>50299</v>
      </c>
      <c r="E338" s="229" t="s">
        <v>2322</v>
      </c>
      <c r="F338" s="229" t="s">
        <v>2323</v>
      </c>
      <c r="G338" s="224" t="s">
        <v>2324</v>
      </c>
      <c r="H338" s="224" t="s">
        <v>2325</v>
      </c>
      <c r="I338" s="225">
        <f t="shared" si="6"/>
        <v>64.760000000000005</v>
      </c>
      <c r="J338" s="347">
        <v>64.760000000000005</v>
      </c>
      <c r="K338" s="253">
        <v>0</v>
      </c>
      <c r="L338" s="226" t="s">
        <v>1595</v>
      </c>
      <c r="M338" s="227" t="s">
        <v>2326</v>
      </c>
      <c r="N338" s="348" t="s">
        <v>1531</v>
      </c>
      <c r="O338" s="227" t="s">
        <v>1899</v>
      </c>
      <c r="P338" s="222" t="s">
        <v>1532</v>
      </c>
    </row>
    <row r="339" spans="1:16" ht="24">
      <c r="A339" s="221">
        <v>334</v>
      </c>
      <c r="B339" s="229">
        <v>2010202</v>
      </c>
      <c r="C339" s="229">
        <v>30215</v>
      </c>
      <c r="D339" s="229">
        <v>50202</v>
      </c>
      <c r="E339" s="229" t="s">
        <v>2327</v>
      </c>
      <c r="F339" s="229"/>
      <c r="G339" s="330" t="s">
        <v>2324</v>
      </c>
      <c r="H339" s="224" t="s">
        <v>2325</v>
      </c>
      <c r="I339" s="225">
        <f t="shared" si="6"/>
        <v>100</v>
      </c>
      <c r="J339" s="349">
        <v>100</v>
      </c>
      <c r="K339" s="272">
        <v>0</v>
      </c>
      <c r="L339" s="226" t="s">
        <v>1529</v>
      </c>
      <c r="M339" s="229"/>
      <c r="N339" s="302" t="s">
        <v>1531</v>
      </c>
      <c r="O339" s="227" t="s">
        <v>1899</v>
      </c>
      <c r="P339" s="222" t="s">
        <v>1532</v>
      </c>
    </row>
    <row r="340" spans="1:16" ht="24">
      <c r="A340" s="221">
        <v>335</v>
      </c>
      <c r="B340" s="222">
        <v>2010202</v>
      </c>
      <c r="C340" s="221">
        <v>30299</v>
      </c>
      <c r="D340" s="221">
        <v>50299</v>
      </c>
      <c r="E340" s="223" t="s">
        <v>2328</v>
      </c>
      <c r="F340" s="223" t="s">
        <v>2329</v>
      </c>
      <c r="G340" s="224" t="s">
        <v>2324</v>
      </c>
      <c r="H340" s="224" t="s">
        <v>2325</v>
      </c>
      <c r="I340" s="225">
        <f t="shared" si="6"/>
        <v>8.64</v>
      </c>
      <c r="J340" s="349">
        <v>8.64</v>
      </c>
      <c r="K340" s="226">
        <v>0</v>
      </c>
      <c r="L340" s="226" t="s">
        <v>1595</v>
      </c>
      <c r="M340" s="227" t="s">
        <v>2330</v>
      </c>
      <c r="N340" s="302" t="s">
        <v>1531</v>
      </c>
      <c r="O340" s="227" t="s">
        <v>1899</v>
      </c>
      <c r="P340" s="228" t="s">
        <v>1549</v>
      </c>
    </row>
    <row r="341" spans="1:16" ht="24">
      <c r="A341" s="221">
        <v>336</v>
      </c>
      <c r="B341" s="222">
        <v>2010202</v>
      </c>
      <c r="C341" s="221">
        <v>30299</v>
      </c>
      <c r="D341" s="221">
        <v>50299</v>
      </c>
      <c r="E341" s="223" t="s">
        <v>2331</v>
      </c>
      <c r="F341" s="223" t="s">
        <v>2329</v>
      </c>
      <c r="G341" s="224" t="s">
        <v>2324</v>
      </c>
      <c r="H341" s="224" t="s">
        <v>2325</v>
      </c>
      <c r="I341" s="225">
        <f t="shared" si="6"/>
        <v>8.64</v>
      </c>
      <c r="J341" s="349">
        <v>8.64</v>
      </c>
      <c r="K341" s="226">
        <v>0</v>
      </c>
      <c r="L341" s="226" t="s">
        <v>1595</v>
      </c>
      <c r="M341" s="223"/>
      <c r="N341" s="302" t="s">
        <v>1531</v>
      </c>
      <c r="O341" s="227" t="s">
        <v>1899</v>
      </c>
      <c r="P341" s="228" t="s">
        <v>1549</v>
      </c>
    </row>
    <row r="342" spans="1:16" ht="24">
      <c r="A342" s="221">
        <v>337</v>
      </c>
      <c r="B342" s="222">
        <v>2010202</v>
      </c>
      <c r="C342" s="221">
        <v>30299</v>
      </c>
      <c r="D342" s="221">
        <v>50299</v>
      </c>
      <c r="E342" s="223" t="s">
        <v>2332</v>
      </c>
      <c r="F342" s="223" t="s">
        <v>2333</v>
      </c>
      <c r="G342" s="224" t="s">
        <v>2324</v>
      </c>
      <c r="H342" s="224" t="s">
        <v>2325</v>
      </c>
      <c r="I342" s="225">
        <f t="shared" si="6"/>
        <v>7.2</v>
      </c>
      <c r="J342" s="349">
        <v>7.2</v>
      </c>
      <c r="K342" s="226">
        <v>0</v>
      </c>
      <c r="L342" s="226" t="s">
        <v>1595</v>
      </c>
      <c r="M342" s="223"/>
      <c r="N342" s="302" t="s">
        <v>1531</v>
      </c>
      <c r="O342" s="227" t="s">
        <v>1899</v>
      </c>
      <c r="P342" s="228" t="s">
        <v>1549</v>
      </c>
    </row>
    <row r="343" spans="1:16" ht="24">
      <c r="A343" s="221">
        <v>338</v>
      </c>
      <c r="B343" s="222">
        <v>2010202</v>
      </c>
      <c r="C343" s="222">
        <v>30299</v>
      </c>
      <c r="D343" s="222">
        <v>50299</v>
      </c>
      <c r="E343" s="221" t="s">
        <v>2334</v>
      </c>
      <c r="F343" s="227" t="s">
        <v>2335</v>
      </c>
      <c r="G343" s="224" t="s">
        <v>2324</v>
      </c>
      <c r="H343" s="224" t="s">
        <v>2325</v>
      </c>
      <c r="I343" s="225">
        <f t="shared" si="6"/>
        <v>14.4</v>
      </c>
      <c r="J343" s="349">
        <v>14.4</v>
      </c>
      <c r="K343" s="226">
        <v>0</v>
      </c>
      <c r="L343" s="226" t="s">
        <v>1595</v>
      </c>
      <c r="M343" s="227" t="s">
        <v>2336</v>
      </c>
      <c r="N343" s="302" t="s">
        <v>1531</v>
      </c>
      <c r="O343" s="227" t="s">
        <v>1899</v>
      </c>
      <c r="P343" s="228" t="s">
        <v>1549</v>
      </c>
    </row>
    <row r="344" spans="1:16" ht="24">
      <c r="A344" s="221">
        <v>339</v>
      </c>
      <c r="B344" s="229">
        <v>2010202</v>
      </c>
      <c r="C344" s="229">
        <v>30299</v>
      </c>
      <c r="D344" s="229">
        <v>50299</v>
      </c>
      <c r="E344" s="229" t="s">
        <v>2337</v>
      </c>
      <c r="F344" s="229"/>
      <c r="G344" s="330" t="s">
        <v>2324</v>
      </c>
      <c r="H344" s="224" t="s">
        <v>2325</v>
      </c>
      <c r="I344" s="225">
        <f t="shared" si="6"/>
        <v>8</v>
      </c>
      <c r="J344" s="349">
        <v>8</v>
      </c>
      <c r="K344" s="272">
        <v>0</v>
      </c>
      <c r="L344" s="226" t="s">
        <v>1529</v>
      </c>
      <c r="M344" s="229"/>
      <c r="N344" s="302" t="s">
        <v>1531</v>
      </c>
      <c r="O344" s="227" t="s">
        <v>1899</v>
      </c>
      <c r="P344" s="228" t="s">
        <v>1549</v>
      </c>
    </row>
    <row r="345" spans="1:16" ht="24">
      <c r="A345" s="221">
        <v>340</v>
      </c>
      <c r="B345" s="269" t="s">
        <v>2338</v>
      </c>
      <c r="C345" s="221">
        <v>302</v>
      </c>
      <c r="D345" s="221">
        <v>503</v>
      </c>
      <c r="E345" s="223" t="s">
        <v>2339</v>
      </c>
      <c r="F345" s="223" t="s">
        <v>2340</v>
      </c>
      <c r="G345" s="224" t="s">
        <v>2341</v>
      </c>
      <c r="H345" s="224" t="s">
        <v>2341</v>
      </c>
      <c r="I345" s="225">
        <f t="shared" si="6"/>
        <v>135</v>
      </c>
      <c r="J345" s="226">
        <v>135</v>
      </c>
      <c r="K345" s="226">
        <v>0</v>
      </c>
      <c r="L345" s="226" t="s">
        <v>1595</v>
      </c>
      <c r="M345" s="227"/>
      <c r="N345" s="302" t="s">
        <v>1531</v>
      </c>
      <c r="O345" s="227" t="s">
        <v>1899</v>
      </c>
      <c r="P345" s="222" t="s">
        <v>1532</v>
      </c>
    </row>
    <row r="346" spans="1:16" ht="24">
      <c r="A346" s="221">
        <v>344</v>
      </c>
      <c r="B346" s="222">
        <v>2010399</v>
      </c>
      <c r="C346" s="221">
        <v>30201</v>
      </c>
      <c r="D346" s="221">
        <v>50201</v>
      </c>
      <c r="E346" s="298" t="s">
        <v>2342</v>
      </c>
      <c r="F346" s="298" t="s">
        <v>2343</v>
      </c>
      <c r="G346" s="224" t="s">
        <v>2344</v>
      </c>
      <c r="H346" s="224" t="s">
        <v>2344</v>
      </c>
      <c r="I346" s="225">
        <f t="shared" ref="I346:I386" si="7">J346+K346</f>
        <v>100</v>
      </c>
      <c r="J346" s="300">
        <v>100</v>
      </c>
      <c r="K346" s="299">
        <v>0</v>
      </c>
      <c r="L346" s="226" t="s">
        <v>1529</v>
      </c>
      <c r="M346" s="298"/>
      <c r="N346" s="298" t="s">
        <v>1531</v>
      </c>
      <c r="O346" s="227" t="s">
        <v>1899</v>
      </c>
      <c r="P346" s="222" t="s">
        <v>1532</v>
      </c>
    </row>
    <row r="347" spans="1:16" ht="24">
      <c r="A347" s="221">
        <v>345</v>
      </c>
      <c r="B347" s="229">
        <v>2010399</v>
      </c>
      <c r="C347" s="229">
        <v>30214</v>
      </c>
      <c r="D347" s="229">
        <v>50201</v>
      </c>
      <c r="E347" s="229" t="s">
        <v>2345</v>
      </c>
      <c r="F347" s="229" t="s">
        <v>2346</v>
      </c>
      <c r="G347" s="330" t="s">
        <v>2344</v>
      </c>
      <c r="H347" s="330" t="s">
        <v>2344</v>
      </c>
      <c r="I347" s="225">
        <f t="shared" si="7"/>
        <v>20</v>
      </c>
      <c r="J347" s="272">
        <v>20</v>
      </c>
      <c r="K347" s="272">
        <v>0</v>
      </c>
      <c r="L347" s="226" t="s">
        <v>1529</v>
      </c>
      <c r="M347" s="229"/>
      <c r="N347" s="229" t="s">
        <v>1531</v>
      </c>
      <c r="O347" s="227" t="s">
        <v>1899</v>
      </c>
      <c r="P347" s="222" t="s">
        <v>1532</v>
      </c>
    </row>
    <row r="348" spans="1:16" ht="36">
      <c r="A348" s="221">
        <v>346</v>
      </c>
      <c r="B348" s="222">
        <v>2010399</v>
      </c>
      <c r="C348" s="221">
        <v>30199</v>
      </c>
      <c r="D348" s="221">
        <v>50199</v>
      </c>
      <c r="E348" s="223" t="s">
        <v>2347</v>
      </c>
      <c r="F348" s="223" t="s">
        <v>2348</v>
      </c>
      <c r="G348" s="224" t="s">
        <v>2344</v>
      </c>
      <c r="H348" s="224" t="s">
        <v>2344</v>
      </c>
      <c r="I348" s="225">
        <f t="shared" si="7"/>
        <v>12</v>
      </c>
      <c r="J348" s="226">
        <v>12</v>
      </c>
      <c r="K348" s="226">
        <v>0</v>
      </c>
      <c r="L348" s="226" t="s">
        <v>1540</v>
      </c>
      <c r="M348" s="223" t="s">
        <v>2349</v>
      </c>
      <c r="N348" s="223" t="s">
        <v>1531</v>
      </c>
      <c r="O348" s="227" t="s">
        <v>1899</v>
      </c>
      <c r="P348" s="254" t="s">
        <v>1542</v>
      </c>
    </row>
    <row r="349" spans="1:16" ht="96">
      <c r="A349" s="221">
        <v>347</v>
      </c>
      <c r="B349" s="229">
        <v>2010302</v>
      </c>
      <c r="C349" s="229">
        <v>30213</v>
      </c>
      <c r="D349" s="229">
        <v>50299</v>
      </c>
      <c r="E349" s="229" t="s">
        <v>2350</v>
      </c>
      <c r="F349" s="229" t="s">
        <v>2351</v>
      </c>
      <c r="G349" s="330" t="s">
        <v>2344</v>
      </c>
      <c r="H349" s="330" t="s">
        <v>2344</v>
      </c>
      <c r="I349" s="225">
        <f t="shared" si="7"/>
        <v>44.88</v>
      </c>
      <c r="J349" s="272">
        <v>44.88</v>
      </c>
      <c r="K349" s="272">
        <v>0</v>
      </c>
      <c r="L349" s="226" t="s">
        <v>1529</v>
      </c>
      <c r="M349" s="229" t="s">
        <v>2352</v>
      </c>
      <c r="N349" s="229" t="s">
        <v>1531</v>
      </c>
      <c r="O349" s="227" t="s">
        <v>1899</v>
      </c>
      <c r="P349" s="222" t="s">
        <v>2076</v>
      </c>
    </row>
    <row r="350" spans="1:16" ht="24">
      <c r="A350" s="221">
        <v>348</v>
      </c>
      <c r="B350" s="229">
        <v>2010399</v>
      </c>
      <c r="C350" s="229">
        <v>30214</v>
      </c>
      <c r="D350" s="229">
        <v>50201</v>
      </c>
      <c r="E350" s="229" t="s">
        <v>2353</v>
      </c>
      <c r="F350" s="229" t="s">
        <v>2354</v>
      </c>
      <c r="G350" s="330" t="s">
        <v>2344</v>
      </c>
      <c r="H350" s="330" t="s">
        <v>2344</v>
      </c>
      <c r="I350" s="225">
        <f t="shared" si="7"/>
        <v>28.8</v>
      </c>
      <c r="J350" s="272">
        <v>28.8</v>
      </c>
      <c r="K350" s="272">
        <v>0</v>
      </c>
      <c r="L350" s="226" t="s">
        <v>1529</v>
      </c>
      <c r="M350" s="229"/>
      <c r="N350" s="229" t="s">
        <v>1531</v>
      </c>
      <c r="O350" s="227" t="s">
        <v>1899</v>
      </c>
      <c r="P350" s="222" t="s">
        <v>2076</v>
      </c>
    </row>
    <row r="351" spans="1:16" ht="144">
      <c r="A351" s="221">
        <v>349</v>
      </c>
      <c r="B351" s="229">
        <v>2013801</v>
      </c>
      <c r="C351" s="229">
        <v>30201</v>
      </c>
      <c r="D351" s="229">
        <v>50201</v>
      </c>
      <c r="E351" s="229" t="s">
        <v>2355</v>
      </c>
      <c r="F351" s="229" t="s">
        <v>2356</v>
      </c>
      <c r="G351" s="224" t="s">
        <v>2357</v>
      </c>
      <c r="H351" s="224" t="s">
        <v>2357</v>
      </c>
      <c r="I351" s="225">
        <f t="shared" si="7"/>
        <v>356</v>
      </c>
      <c r="J351" s="272">
        <v>356</v>
      </c>
      <c r="K351" s="272">
        <v>0</v>
      </c>
      <c r="L351" s="226" t="s">
        <v>1529</v>
      </c>
      <c r="M351" s="229" t="s">
        <v>2358</v>
      </c>
      <c r="N351" s="328" t="s">
        <v>1531</v>
      </c>
      <c r="O351" s="350" t="s">
        <v>1899</v>
      </c>
      <c r="P351" s="222" t="s">
        <v>1532</v>
      </c>
    </row>
    <row r="352" spans="1:16" ht="48">
      <c r="A352" s="221">
        <v>350</v>
      </c>
      <c r="B352" s="229">
        <v>2013801</v>
      </c>
      <c r="C352" s="229">
        <v>30201</v>
      </c>
      <c r="D352" s="229">
        <v>50201</v>
      </c>
      <c r="E352" s="351" t="s">
        <v>2359</v>
      </c>
      <c r="F352" s="351" t="s">
        <v>2360</v>
      </c>
      <c r="G352" s="352" t="s">
        <v>2357</v>
      </c>
      <c r="H352" s="352" t="s">
        <v>2357</v>
      </c>
      <c r="I352" s="225">
        <f t="shared" si="7"/>
        <v>46.89</v>
      </c>
      <c r="J352" s="272">
        <v>46.89</v>
      </c>
      <c r="K352" s="272">
        <v>0</v>
      </c>
      <c r="L352" s="226" t="s">
        <v>1529</v>
      </c>
      <c r="M352" s="229"/>
      <c r="N352" s="229" t="s">
        <v>1561</v>
      </c>
      <c r="O352" s="350" t="s">
        <v>1899</v>
      </c>
      <c r="P352" s="228" t="s">
        <v>1562</v>
      </c>
    </row>
    <row r="353" spans="1:16" ht="36">
      <c r="A353" s="221">
        <v>351</v>
      </c>
      <c r="B353" s="229">
        <v>2013801</v>
      </c>
      <c r="C353" s="229">
        <v>30201</v>
      </c>
      <c r="D353" s="229">
        <v>50201</v>
      </c>
      <c r="E353" s="314" t="s">
        <v>2361</v>
      </c>
      <c r="F353" s="314" t="s">
        <v>2362</v>
      </c>
      <c r="G353" s="353" t="s">
        <v>2357</v>
      </c>
      <c r="H353" s="353" t="s">
        <v>2357</v>
      </c>
      <c r="I353" s="225">
        <f t="shared" si="7"/>
        <v>5</v>
      </c>
      <c r="J353" s="272">
        <v>5</v>
      </c>
      <c r="K353" s="309">
        <v>0</v>
      </c>
      <c r="L353" s="226" t="s">
        <v>1529</v>
      </c>
      <c r="M353" s="314"/>
      <c r="N353" s="229" t="s">
        <v>1561</v>
      </c>
      <c r="O353" s="227" t="s">
        <v>1899</v>
      </c>
      <c r="P353" s="228" t="s">
        <v>1562</v>
      </c>
    </row>
    <row r="354" spans="1:16" ht="24">
      <c r="A354" s="221">
        <v>352</v>
      </c>
      <c r="B354" s="222">
        <v>2010507</v>
      </c>
      <c r="C354" s="221">
        <v>30201</v>
      </c>
      <c r="D354" s="221">
        <v>50502</v>
      </c>
      <c r="E354" s="223" t="s">
        <v>2363</v>
      </c>
      <c r="F354" s="223" t="s">
        <v>2364</v>
      </c>
      <c r="G354" s="224" t="s">
        <v>2365</v>
      </c>
      <c r="H354" s="224" t="s">
        <v>2365</v>
      </c>
      <c r="I354" s="225">
        <f t="shared" si="7"/>
        <v>37</v>
      </c>
      <c r="J354" s="354">
        <v>37</v>
      </c>
      <c r="K354" s="226">
        <v>0</v>
      </c>
      <c r="L354" s="226" t="s">
        <v>1529</v>
      </c>
      <c r="M354" s="355"/>
      <c r="N354" s="355" t="s">
        <v>1531</v>
      </c>
      <c r="O354" s="227" t="s">
        <v>1899</v>
      </c>
      <c r="P354" s="222" t="s">
        <v>1532</v>
      </c>
    </row>
    <row r="355" spans="1:16" ht="36">
      <c r="A355" s="221">
        <v>353</v>
      </c>
      <c r="B355" s="222">
        <v>2010505</v>
      </c>
      <c r="C355" s="221">
        <v>30201</v>
      </c>
      <c r="D355" s="221">
        <v>50502</v>
      </c>
      <c r="E355" s="223" t="s">
        <v>2366</v>
      </c>
      <c r="F355" s="223" t="s">
        <v>2367</v>
      </c>
      <c r="G355" s="224" t="s">
        <v>2365</v>
      </c>
      <c r="H355" s="224" t="s">
        <v>2365</v>
      </c>
      <c r="I355" s="225">
        <f t="shared" si="7"/>
        <v>25.2</v>
      </c>
      <c r="J355" s="354">
        <v>25.2</v>
      </c>
      <c r="K355" s="226">
        <v>0</v>
      </c>
      <c r="L355" s="226" t="s">
        <v>1529</v>
      </c>
      <c r="M355" s="355"/>
      <c r="N355" s="355" t="s">
        <v>1561</v>
      </c>
      <c r="O355" s="227" t="s">
        <v>1899</v>
      </c>
      <c r="P355" s="228" t="s">
        <v>1562</v>
      </c>
    </row>
    <row r="356" spans="1:16" ht="24">
      <c r="A356" s="221">
        <v>354</v>
      </c>
      <c r="B356" s="254">
        <v>2010308</v>
      </c>
      <c r="C356" s="254">
        <v>30299</v>
      </c>
      <c r="D356" s="221">
        <v>50299</v>
      </c>
      <c r="E356" s="265" t="s">
        <v>2368</v>
      </c>
      <c r="F356" s="265" t="s">
        <v>2369</v>
      </c>
      <c r="G356" s="224" t="s">
        <v>2370</v>
      </c>
      <c r="H356" s="224" t="s">
        <v>2370</v>
      </c>
      <c r="I356" s="225">
        <f t="shared" si="7"/>
        <v>30</v>
      </c>
      <c r="J356" s="272">
        <v>30</v>
      </c>
      <c r="K356" s="272">
        <v>0</v>
      </c>
      <c r="L356" s="226" t="s">
        <v>1595</v>
      </c>
      <c r="M356" s="229"/>
      <c r="N356" s="229" t="s">
        <v>1531</v>
      </c>
      <c r="O356" s="227" t="s">
        <v>1899</v>
      </c>
      <c r="P356" s="222" t="s">
        <v>1532</v>
      </c>
    </row>
    <row r="357" spans="1:16" ht="24">
      <c r="A357" s="221">
        <v>355</v>
      </c>
      <c r="B357" s="254">
        <v>2010308</v>
      </c>
      <c r="C357" s="221">
        <v>30306</v>
      </c>
      <c r="D357" s="221">
        <v>50999</v>
      </c>
      <c r="E357" s="223" t="s">
        <v>2371</v>
      </c>
      <c r="F357" s="223" t="s">
        <v>2372</v>
      </c>
      <c r="G357" s="224" t="s">
        <v>2370</v>
      </c>
      <c r="H357" s="224" t="s">
        <v>2370</v>
      </c>
      <c r="I357" s="225">
        <f t="shared" si="7"/>
        <v>40</v>
      </c>
      <c r="J357" s="226">
        <v>40</v>
      </c>
      <c r="K357" s="226">
        <v>0</v>
      </c>
      <c r="L357" s="226" t="s">
        <v>1529</v>
      </c>
      <c r="M357" s="223"/>
      <c r="N357" s="223" t="s">
        <v>1531</v>
      </c>
      <c r="O357" s="227" t="s">
        <v>1899</v>
      </c>
      <c r="P357" s="228" t="s">
        <v>1549</v>
      </c>
    </row>
    <row r="358" spans="1:16" ht="36">
      <c r="A358" s="221">
        <v>356</v>
      </c>
      <c r="B358" s="254">
        <v>2010308</v>
      </c>
      <c r="C358" s="221">
        <v>30299</v>
      </c>
      <c r="D358" s="221">
        <v>50299</v>
      </c>
      <c r="E358" s="265" t="s">
        <v>2373</v>
      </c>
      <c r="F358" s="265" t="s">
        <v>2374</v>
      </c>
      <c r="G358" s="224" t="s">
        <v>2370</v>
      </c>
      <c r="H358" s="224" t="s">
        <v>2370</v>
      </c>
      <c r="I358" s="225">
        <f t="shared" si="7"/>
        <v>52</v>
      </c>
      <c r="J358" s="272">
        <v>52</v>
      </c>
      <c r="K358" s="272">
        <v>0</v>
      </c>
      <c r="L358" s="226" t="s">
        <v>1529</v>
      </c>
      <c r="M358" s="229"/>
      <c r="N358" s="229" t="s">
        <v>1561</v>
      </c>
      <c r="O358" s="227" t="s">
        <v>1899</v>
      </c>
      <c r="P358" s="228" t="s">
        <v>1562</v>
      </c>
    </row>
    <row r="359" spans="1:16" ht="24">
      <c r="A359" s="221">
        <v>357</v>
      </c>
      <c r="B359" s="229">
        <v>2013699</v>
      </c>
      <c r="C359" s="229">
        <v>30399</v>
      </c>
      <c r="D359" s="229">
        <v>50999</v>
      </c>
      <c r="E359" s="229" t="s">
        <v>2375</v>
      </c>
      <c r="F359" s="229" t="s">
        <v>2376</v>
      </c>
      <c r="G359" s="330" t="s">
        <v>2377</v>
      </c>
      <c r="H359" s="330" t="s">
        <v>2377</v>
      </c>
      <c r="I359" s="225">
        <f t="shared" si="7"/>
        <v>14.076000000000001</v>
      </c>
      <c r="J359" s="272">
        <v>14.076000000000001</v>
      </c>
      <c r="K359" s="272">
        <v>0</v>
      </c>
      <c r="L359" s="226" t="s">
        <v>1595</v>
      </c>
      <c r="M359" s="229" t="s">
        <v>2378</v>
      </c>
      <c r="N359" s="229" t="s">
        <v>1531</v>
      </c>
      <c r="O359" s="227" t="s">
        <v>1899</v>
      </c>
      <c r="P359" s="222" t="s">
        <v>1532</v>
      </c>
    </row>
    <row r="360" spans="1:16" ht="48">
      <c r="A360" s="221">
        <v>358</v>
      </c>
      <c r="B360" s="222">
        <v>2080801</v>
      </c>
      <c r="C360" s="229">
        <v>30305</v>
      </c>
      <c r="D360" s="229">
        <v>50901</v>
      </c>
      <c r="E360" s="229" t="s">
        <v>2379</v>
      </c>
      <c r="F360" s="229" t="s">
        <v>2380</v>
      </c>
      <c r="G360" s="330" t="s">
        <v>2377</v>
      </c>
      <c r="H360" s="330" t="s">
        <v>2377</v>
      </c>
      <c r="I360" s="225">
        <f t="shared" si="7"/>
        <v>51.96</v>
      </c>
      <c r="J360" s="272">
        <v>51.96</v>
      </c>
      <c r="K360" s="272">
        <v>0</v>
      </c>
      <c r="L360" s="226" t="s">
        <v>1653</v>
      </c>
      <c r="M360" s="229" t="s">
        <v>2381</v>
      </c>
      <c r="N360" s="229" t="s">
        <v>1531</v>
      </c>
      <c r="O360" s="227" t="s">
        <v>1899</v>
      </c>
      <c r="P360" s="222" t="s">
        <v>1532</v>
      </c>
    </row>
    <row r="361" spans="1:16" ht="24">
      <c r="A361" s="221">
        <v>359</v>
      </c>
      <c r="B361" s="229">
        <v>2013250</v>
      </c>
      <c r="C361" s="229">
        <v>30201</v>
      </c>
      <c r="D361" s="229">
        <v>50201</v>
      </c>
      <c r="E361" s="229" t="s">
        <v>2382</v>
      </c>
      <c r="F361" s="229" t="s">
        <v>2383</v>
      </c>
      <c r="G361" s="330" t="s">
        <v>2377</v>
      </c>
      <c r="H361" s="330" t="s">
        <v>2377</v>
      </c>
      <c r="I361" s="225">
        <f t="shared" si="7"/>
        <v>30</v>
      </c>
      <c r="J361" s="272">
        <v>30</v>
      </c>
      <c r="K361" s="272">
        <v>0</v>
      </c>
      <c r="L361" s="226" t="s">
        <v>1595</v>
      </c>
      <c r="M361" s="229"/>
      <c r="N361" s="229" t="s">
        <v>1531</v>
      </c>
      <c r="O361" s="227" t="s">
        <v>1899</v>
      </c>
      <c r="P361" s="228" t="s">
        <v>1549</v>
      </c>
    </row>
    <row r="362" spans="1:16" ht="24">
      <c r="A362" s="221">
        <v>360</v>
      </c>
      <c r="B362" s="229">
        <v>2013250</v>
      </c>
      <c r="C362" s="229">
        <v>30201</v>
      </c>
      <c r="D362" s="229">
        <v>50201</v>
      </c>
      <c r="E362" s="229" t="s">
        <v>3206</v>
      </c>
      <c r="F362" s="229" t="s">
        <v>2384</v>
      </c>
      <c r="G362" s="330" t="s">
        <v>2377</v>
      </c>
      <c r="H362" s="330" t="s">
        <v>2377</v>
      </c>
      <c r="I362" s="225">
        <f t="shared" si="7"/>
        <v>15</v>
      </c>
      <c r="J362" s="272">
        <v>15</v>
      </c>
      <c r="K362" s="272">
        <v>0</v>
      </c>
      <c r="L362" s="226" t="s">
        <v>1595</v>
      </c>
      <c r="M362" s="229"/>
      <c r="N362" s="229" t="s">
        <v>1531</v>
      </c>
      <c r="O362" s="227" t="s">
        <v>1899</v>
      </c>
      <c r="P362" s="228" t="s">
        <v>1549</v>
      </c>
    </row>
    <row r="363" spans="1:16" ht="24">
      <c r="A363" s="221">
        <v>361</v>
      </c>
      <c r="B363" s="229">
        <v>2013250</v>
      </c>
      <c r="C363" s="229">
        <v>30106</v>
      </c>
      <c r="D363" s="229">
        <v>50501</v>
      </c>
      <c r="E363" s="229" t="s">
        <v>2385</v>
      </c>
      <c r="F363" s="229" t="s">
        <v>2386</v>
      </c>
      <c r="G363" s="330" t="s">
        <v>2377</v>
      </c>
      <c r="H363" s="330" t="s">
        <v>2377</v>
      </c>
      <c r="I363" s="225">
        <f t="shared" si="7"/>
        <v>28</v>
      </c>
      <c r="J363" s="272">
        <v>28</v>
      </c>
      <c r="K363" s="272">
        <v>0</v>
      </c>
      <c r="L363" s="226" t="s">
        <v>1595</v>
      </c>
      <c r="M363" s="229"/>
      <c r="N363" s="356" t="s">
        <v>1531</v>
      </c>
      <c r="O363" s="227" t="s">
        <v>1899</v>
      </c>
      <c r="P363" s="228" t="s">
        <v>1549</v>
      </c>
    </row>
    <row r="364" spans="1:16" ht="24">
      <c r="A364" s="221">
        <v>362</v>
      </c>
      <c r="B364" s="229">
        <v>2013250</v>
      </c>
      <c r="C364" s="229">
        <v>30201</v>
      </c>
      <c r="D364" s="229">
        <v>50201</v>
      </c>
      <c r="E364" s="229" t="s">
        <v>2387</v>
      </c>
      <c r="F364" s="229" t="s">
        <v>2386</v>
      </c>
      <c r="G364" s="330" t="s">
        <v>2377</v>
      </c>
      <c r="H364" s="330" t="s">
        <v>2377</v>
      </c>
      <c r="I364" s="225">
        <f t="shared" si="7"/>
        <v>20</v>
      </c>
      <c r="J364" s="272">
        <v>20</v>
      </c>
      <c r="K364" s="272">
        <v>0</v>
      </c>
      <c r="L364" s="226" t="s">
        <v>1595</v>
      </c>
      <c r="M364" s="229"/>
      <c r="N364" s="356" t="s">
        <v>1531</v>
      </c>
      <c r="O364" s="227" t="s">
        <v>1899</v>
      </c>
      <c r="P364" s="228" t="s">
        <v>1549</v>
      </c>
    </row>
    <row r="365" spans="1:16" ht="24">
      <c r="A365" s="221">
        <v>363</v>
      </c>
      <c r="B365" s="229">
        <v>2013250</v>
      </c>
      <c r="C365" s="229">
        <v>30201</v>
      </c>
      <c r="D365" s="229">
        <v>50201</v>
      </c>
      <c r="E365" s="229" t="s">
        <v>2388</v>
      </c>
      <c r="F365" s="229" t="s">
        <v>2386</v>
      </c>
      <c r="G365" s="330" t="s">
        <v>2377</v>
      </c>
      <c r="H365" s="330" t="s">
        <v>2377</v>
      </c>
      <c r="I365" s="225">
        <f t="shared" si="7"/>
        <v>8</v>
      </c>
      <c r="J365" s="272">
        <v>8</v>
      </c>
      <c r="K365" s="272">
        <v>0</v>
      </c>
      <c r="L365" s="226" t="s">
        <v>1595</v>
      </c>
      <c r="M365" s="229"/>
      <c r="N365" s="356" t="s">
        <v>1531</v>
      </c>
      <c r="O365" s="227" t="s">
        <v>1899</v>
      </c>
      <c r="P365" s="228" t="s">
        <v>1549</v>
      </c>
    </row>
    <row r="366" spans="1:16" ht="24">
      <c r="A366" s="221">
        <v>364</v>
      </c>
      <c r="B366" s="229">
        <v>2013250</v>
      </c>
      <c r="C366" s="229">
        <v>30201</v>
      </c>
      <c r="D366" s="229">
        <v>50201</v>
      </c>
      <c r="E366" s="229" t="s">
        <v>2389</v>
      </c>
      <c r="F366" s="229" t="s">
        <v>1348</v>
      </c>
      <c r="G366" s="330" t="s">
        <v>2377</v>
      </c>
      <c r="H366" s="330" t="s">
        <v>2377</v>
      </c>
      <c r="I366" s="225">
        <f t="shared" si="7"/>
        <v>10</v>
      </c>
      <c r="J366" s="272">
        <v>10</v>
      </c>
      <c r="K366" s="272">
        <v>0</v>
      </c>
      <c r="L366" s="226" t="s">
        <v>1595</v>
      </c>
      <c r="M366" s="229"/>
      <c r="N366" s="229" t="s">
        <v>1531</v>
      </c>
      <c r="O366" s="227" t="s">
        <v>1899</v>
      </c>
      <c r="P366" s="228" t="s">
        <v>1549</v>
      </c>
    </row>
    <row r="367" spans="1:16" ht="24">
      <c r="A367" s="221">
        <v>365</v>
      </c>
      <c r="B367" s="229">
        <v>2013250</v>
      </c>
      <c r="C367" s="229">
        <v>30299</v>
      </c>
      <c r="D367" s="229">
        <v>50502</v>
      </c>
      <c r="E367" s="229" t="s">
        <v>2390</v>
      </c>
      <c r="F367" s="229" t="s">
        <v>1348</v>
      </c>
      <c r="G367" s="330" t="s">
        <v>2377</v>
      </c>
      <c r="H367" s="330" t="s">
        <v>2377</v>
      </c>
      <c r="I367" s="225">
        <f t="shared" si="7"/>
        <v>27</v>
      </c>
      <c r="J367" s="272">
        <v>27</v>
      </c>
      <c r="K367" s="272">
        <v>0</v>
      </c>
      <c r="L367" s="226" t="s">
        <v>1595</v>
      </c>
      <c r="M367" s="229"/>
      <c r="N367" s="229" t="s">
        <v>1531</v>
      </c>
      <c r="O367" s="227" t="s">
        <v>1899</v>
      </c>
      <c r="P367" s="228" t="s">
        <v>1549</v>
      </c>
    </row>
    <row r="368" spans="1:16" ht="24">
      <c r="A368" s="221">
        <v>366</v>
      </c>
      <c r="B368" s="229">
        <v>2013250</v>
      </c>
      <c r="C368" s="229">
        <v>30305</v>
      </c>
      <c r="D368" s="229">
        <v>50901</v>
      </c>
      <c r="E368" s="229" t="s">
        <v>2391</v>
      </c>
      <c r="F368" s="229" t="s">
        <v>2392</v>
      </c>
      <c r="G368" s="330" t="s">
        <v>2377</v>
      </c>
      <c r="H368" s="330" t="s">
        <v>2377</v>
      </c>
      <c r="I368" s="225">
        <f t="shared" si="7"/>
        <v>10</v>
      </c>
      <c r="J368" s="272">
        <v>10</v>
      </c>
      <c r="K368" s="272">
        <v>0</v>
      </c>
      <c r="L368" s="226" t="s">
        <v>1595</v>
      </c>
      <c r="M368" s="229"/>
      <c r="N368" s="229" t="s">
        <v>1531</v>
      </c>
      <c r="O368" s="227" t="s">
        <v>1899</v>
      </c>
      <c r="P368" s="228" t="s">
        <v>1549</v>
      </c>
    </row>
    <row r="369" spans="1:16" ht="24">
      <c r="A369" s="221">
        <v>367</v>
      </c>
      <c r="B369" s="229">
        <v>2013699</v>
      </c>
      <c r="C369" s="229">
        <v>30399</v>
      </c>
      <c r="D369" s="229">
        <v>50999</v>
      </c>
      <c r="E369" s="229" t="s">
        <v>2393</v>
      </c>
      <c r="F369" s="229" t="s">
        <v>2394</v>
      </c>
      <c r="G369" s="330" t="s">
        <v>2377</v>
      </c>
      <c r="H369" s="330" t="s">
        <v>2377</v>
      </c>
      <c r="I369" s="225">
        <f t="shared" si="7"/>
        <v>25</v>
      </c>
      <c r="J369" s="272">
        <v>25</v>
      </c>
      <c r="K369" s="272">
        <v>0</v>
      </c>
      <c r="L369" s="226" t="s">
        <v>1595</v>
      </c>
      <c r="M369" s="229"/>
      <c r="N369" s="229" t="s">
        <v>1531</v>
      </c>
      <c r="O369" s="227" t="s">
        <v>1899</v>
      </c>
      <c r="P369" s="228" t="s">
        <v>1549</v>
      </c>
    </row>
    <row r="370" spans="1:16" ht="24">
      <c r="A370" s="221">
        <v>368</v>
      </c>
      <c r="B370" s="229">
        <v>2013601</v>
      </c>
      <c r="C370" s="229">
        <v>30399</v>
      </c>
      <c r="D370" s="229">
        <v>50999</v>
      </c>
      <c r="E370" s="229" t="s">
        <v>2395</v>
      </c>
      <c r="F370" s="229" t="s">
        <v>2396</v>
      </c>
      <c r="G370" s="330" t="s">
        <v>2377</v>
      </c>
      <c r="H370" s="330" t="s">
        <v>2377</v>
      </c>
      <c r="I370" s="225">
        <f t="shared" si="7"/>
        <v>77.599999999999994</v>
      </c>
      <c r="J370" s="272">
        <v>77.599999999999994</v>
      </c>
      <c r="K370" s="272">
        <v>0</v>
      </c>
      <c r="L370" s="226" t="s">
        <v>1595</v>
      </c>
      <c r="M370" s="229"/>
      <c r="N370" s="229" t="s">
        <v>1531</v>
      </c>
      <c r="O370" s="227" t="s">
        <v>1899</v>
      </c>
      <c r="P370" s="228" t="s">
        <v>1549</v>
      </c>
    </row>
    <row r="371" spans="1:16" ht="24">
      <c r="A371" s="221">
        <v>369</v>
      </c>
      <c r="B371" s="229">
        <v>2013602</v>
      </c>
      <c r="C371" s="229">
        <v>30399</v>
      </c>
      <c r="D371" s="229">
        <v>50999</v>
      </c>
      <c r="E371" s="229" t="s">
        <v>2397</v>
      </c>
      <c r="F371" s="229" t="s">
        <v>1348</v>
      </c>
      <c r="G371" s="330" t="s">
        <v>2377</v>
      </c>
      <c r="H371" s="330" t="s">
        <v>2377</v>
      </c>
      <c r="I371" s="225">
        <f t="shared" si="7"/>
        <v>9.66</v>
      </c>
      <c r="J371" s="272">
        <v>9.66</v>
      </c>
      <c r="K371" s="272">
        <v>0</v>
      </c>
      <c r="L371" s="226" t="s">
        <v>1595</v>
      </c>
      <c r="M371" s="229"/>
      <c r="N371" s="229" t="s">
        <v>1531</v>
      </c>
      <c r="O371" s="227" t="s">
        <v>1899</v>
      </c>
      <c r="P371" s="228" t="s">
        <v>1549</v>
      </c>
    </row>
    <row r="372" spans="1:16" ht="24">
      <c r="A372" s="221">
        <v>370</v>
      </c>
      <c r="B372" s="229">
        <v>2013250</v>
      </c>
      <c r="C372" s="229">
        <v>30201</v>
      </c>
      <c r="D372" s="229">
        <v>50201</v>
      </c>
      <c r="E372" s="229" t="s">
        <v>2398</v>
      </c>
      <c r="F372" s="229" t="s">
        <v>1348</v>
      </c>
      <c r="G372" s="330" t="s">
        <v>2377</v>
      </c>
      <c r="H372" s="330" t="s">
        <v>2377</v>
      </c>
      <c r="I372" s="225">
        <f t="shared" si="7"/>
        <v>5</v>
      </c>
      <c r="J372" s="272">
        <v>5</v>
      </c>
      <c r="K372" s="272">
        <v>0</v>
      </c>
      <c r="L372" s="226" t="s">
        <v>1595</v>
      </c>
      <c r="M372" s="229"/>
      <c r="N372" s="229" t="s">
        <v>1531</v>
      </c>
      <c r="O372" s="227" t="s">
        <v>1899</v>
      </c>
      <c r="P372" s="228" t="s">
        <v>1549</v>
      </c>
    </row>
    <row r="373" spans="1:16" ht="24">
      <c r="A373" s="221">
        <v>371</v>
      </c>
      <c r="B373" s="229">
        <v>2013250</v>
      </c>
      <c r="C373" s="229">
        <v>30305</v>
      </c>
      <c r="D373" s="229">
        <v>50901</v>
      </c>
      <c r="E373" s="229" t="s">
        <v>2399</v>
      </c>
      <c r="F373" s="229" t="s">
        <v>2400</v>
      </c>
      <c r="G373" s="330" t="s">
        <v>2377</v>
      </c>
      <c r="H373" s="330" t="s">
        <v>2377</v>
      </c>
      <c r="I373" s="225">
        <f t="shared" si="7"/>
        <v>33.5</v>
      </c>
      <c r="J373" s="272">
        <v>33.5</v>
      </c>
      <c r="K373" s="272">
        <v>0</v>
      </c>
      <c r="L373" s="226" t="s">
        <v>1595</v>
      </c>
      <c r="M373" s="229"/>
      <c r="N373" s="229" t="s">
        <v>1561</v>
      </c>
      <c r="O373" s="227" t="s">
        <v>1899</v>
      </c>
      <c r="P373" s="228" t="s">
        <v>1549</v>
      </c>
    </row>
    <row r="374" spans="1:16" ht="24">
      <c r="A374" s="221">
        <v>372</v>
      </c>
      <c r="B374" s="338">
        <v>2040602</v>
      </c>
      <c r="C374" s="334">
        <v>30227</v>
      </c>
      <c r="D374" s="334">
        <v>50205</v>
      </c>
      <c r="E374" s="335" t="s">
        <v>2401</v>
      </c>
      <c r="F374" s="335" t="s">
        <v>2402</v>
      </c>
      <c r="G374" s="336" t="s">
        <v>2403</v>
      </c>
      <c r="H374" s="336" t="s">
        <v>2403</v>
      </c>
      <c r="I374" s="225">
        <f t="shared" si="7"/>
        <v>22</v>
      </c>
      <c r="J374" s="339">
        <v>22</v>
      </c>
      <c r="K374" s="337">
        <v>0</v>
      </c>
      <c r="L374" s="226" t="s">
        <v>1529</v>
      </c>
      <c r="M374" s="335" t="s">
        <v>2404</v>
      </c>
      <c r="N374" s="338" t="s">
        <v>1531</v>
      </c>
      <c r="O374" s="227" t="s">
        <v>1899</v>
      </c>
      <c r="P374" s="222" t="s">
        <v>1532</v>
      </c>
    </row>
    <row r="375" spans="1:16" ht="36">
      <c r="A375" s="221">
        <v>373</v>
      </c>
      <c r="B375" s="338">
        <v>2040699</v>
      </c>
      <c r="C375" s="338">
        <v>30101</v>
      </c>
      <c r="D375" s="338">
        <v>50101</v>
      </c>
      <c r="E375" s="335" t="s">
        <v>2405</v>
      </c>
      <c r="F375" s="335" t="s">
        <v>2406</v>
      </c>
      <c r="G375" s="336" t="s">
        <v>2403</v>
      </c>
      <c r="H375" s="336" t="s">
        <v>2403</v>
      </c>
      <c r="I375" s="225">
        <f t="shared" si="7"/>
        <v>60</v>
      </c>
      <c r="J375" s="339">
        <v>60</v>
      </c>
      <c r="K375" s="337">
        <v>0</v>
      </c>
      <c r="L375" s="226" t="s">
        <v>1540</v>
      </c>
      <c r="M375" s="335" t="s">
        <v>2407</v>
      </c>
      <c r="N375" s="338" t="s">
        <v>1531</v>
      </c>
      <c r="O375" s="227" t="s">
        <v>1899</v>
      </c>
      <c r="P375" s="254" t="s">
        <v>1542</v>
      </c>
    </row>
    <row r="376" spans="1:16" ht="60">
      <c r="A376" s="221">
        <v>374</v>
      </c>
      <c r="B376" s="333">
        <v>2040604</v>
      </c>
      <c r="C376" s="334">
        <v>30227</v>
      </c>
      <c r="D376" s="334">
        <v>50205</v>
      </c>
      <c r="E376" s="265" t="s">
        <v>2408</v>
      </c>
      <c r="F376" s="338" t="s">
        <v>2409</v>
      </c>
      <c r="G376" s="336" t="s">
        <v>2403</v>
      </c>
      <c r="H376" s="336" t="s">
        <v>2403</v>
      </c>
      <c r="I376" s="225">
        <f t="shared" si="7"/>
        <v>340</v>
      </c>
      <c r="J376" s="338">
        <v>340</v>
      </c>
      <c r="K376" s="339">
        <v>0</v>
      </c>
      <c r="L376" s="226" t="s">
        <v>1529</v>
      </c>
      <c r="M376" s="338"/>
      <c r="N376" s="229" t="s">
        <v>1561</v>
      </c>
      <c r="O376" s="227" t="s">
        <v>1899</v>
      </c>
      <c r="P376" s="222" t="s">
        <v>2076</v>
      </c>
    </row>
    <row r="377" spans="1:16" ht="24">
      <c r="A377" s="221">
        <v>375</v>
      </c>
      <c r="B377" s="338">
        <v>2040604</v>
      </c>
      <c r="C377" s="338">
        <v>30309</v>
      </c>
      <c r="D377" s="338">
        <v>50901</v>
      </c>
      <c r="E377" s="335" t="s">
        <v>2410</v>
      </c>
      <c r="F377" s="335" t="s">
        <v>2411</v>
      </c>
      <c r="G377" s="336" t="s">
        <v>2403</v>
      </c>
      <c r="H377" s="336" t="s">
        <v>2403</v>
      </c>
      <c r="I377" s="225">
        <f t="shared" si="7"/>
        <v>56</v>
      </c>
      <c r="J377" s="339">
        <v>56</v>
      </c>
      <c r="K377" s="337">
        <v>0</v>
      </c>
      <c r="L377" s="226" t="s">
        <v>1529</v>
      </c>
      <c r="M377" s="335" t="s">
        <v>2412</v>
      </c>
      <c r="N377" s="338" t="s">
        <v>1561</v>
      </c>
      <c r="O377" s="227" t="s">
        <v>1899</v>
      </c>
      <c r="P377" s="228" t="s">
        <v>1562</v>
      </c>
    </row>
    <row r="378" spans="1:16" ht="24">
      <c r="A378" s="221">
        <v>376</v>
      </c>
      <c r="B378" s="265">
        <v>2040604</v>
      </c>
      <c r="C378" s="265">
        <v>30211</v>
      </c>
      <c r="D378" s="265">
        <v>50201</v>
      </c>
      <c r="E378" s="335" t="s">
        <v>2413</v>
      </c>
      <c r="F378" s="335" t="s">
        <v>2414</v>
      </c>
      <c r="G378" s="336" t="s">
        <v>2403</v>
      </c>
      <c r="H378" s="336" t="s">
        <v>2403</v>
      </c>
      <c r="I378" s="225">
        <f t="shared" si="7"/>
        <v>14.4</v>
      </c>
      <c r="J378" s="357">
        <v>14.4</v>
      </c>
      <c r="K378" s="337">
        <v>0</v>
      </c>
      <c r="L378" s="226" t="s">
        <v>1595</v>
      </c>
      <c r="M378" s="335"/>
      <c r="N378" s="358" t="s">
        <v>1561</v>
      </c>
      <c r="O378" s="227" t="s">
        <v>1899</v>
      </c>
      <c r="P378" s="228" t="s">
        <v>1562</v>
      </c>
    </row>
    <row r="379" spans="1:16" ht="24">
      <c r="A379" s="221">
        <v>377</v>
      </c>
      <c r="B379" s="359">
        <v>2013999</v>
      </c>
      <c r="C379" s="315">
        <v>30299</v>
      </c>
      <c r="D379" s="315">
        <v>50299</v>
      </c>
      <c r="E379" s="360" t="s">
        <v>2415</v>
      </c>
      <c r="F379" s="361" t="s">
        <v>2416</v>
      </c>
      <c r="G379" s="316" t="s">
        <v>2417</v>
      </c>
      <c r="H379" s="316" t="s">
        <v>2417</v>
      </c>
      <c r="I379" s="225">
        <f t="shared" si="7"/>
        <v>15</v>
      </c>
      <c r="J379" s="360">
        <v>15</v>
      </c>
      <c r="K379" s="250">
        <v>0</v>
      </c>
      <c r="L379" s="226" t="s">
        <v>1595</v>
      </c>
      <c r="M379" s="360"/>
      <c r="N379" s="360" t="s">
        <v>1531</v>
      </c>
      <c r="O379" s="227" t="s">
        <v>1899</v>
      </c>
      <c r="P379" s="222" t="s">
        <v>1532</v>
      </c>
    </row>
    <row r="380" spans="1:16" ht="36">
      <c r="A380" s="221">
        <v>378</v>
      </c>
      <c r="B380" s="359">
        <v>2013999</v>
      </c>
      <c r="C380" s="315">
        <v>30299</v>
      </c>
      <c r="D380" s="315">
        <v>50299</v>
      </c>
      <c r="E380" s="360" t="s">
        <v>2418</v>
      </c>
      <c r="F380" s="360" t="s">
        <v>2419</v>
      </c>
      <c r="G380" s="316" t="s">
        <v>2417</v>
      </c>
      <c r="H380" s="316" t="s">
        <v>2417</v>
      </c>
      <c r="I380" s="225">
        <f t="shared" si="7"/>
        <v>20</v>
      </c>
      <c r="J380" s="360">
        <v>20</v>
      </c>
      <c r="K380" s="250">
        <v>0</v>
      </c>
      <c r="L380" s="226" t="s">
        <v>1529</v>
      </c>
      <c r="M380" s="360"/>
      <c r="N380" s="360" t="s">
        <v>1531</v>
      </c>
      <c r="O380" s="227" t="s">
        <v>1899</v>
      </c>
      <c r="P380" s="222" t="s">
        <v>1532</v>
      </c>
    </row>
    <row r="381" spans="1:16" ht="24">
      <c r="A381" s="221">
        <v>379</v>
      </c>
      <c r="B381" s="359">
        <v>2013999</v>
      </c>
      <c r="C381" s="315">
        <v>30299</v>
      </c>
      <c r="D381" s="315">
        <v>50299</v>
      </c>
      <c r="E381" s="360" t="s">
        <v>2420</v>
      </c>
      <c r="F381" s="360" t="s">
        <v>2421</v>
      </c>
      <c r="G381" s="316" t="s">
        <v>2417</v>
      </c>
      <c r="H381" s="316" t="s">
        <v>2417</v>
      </c>
      <c r="I381" s="225">
        <f t="shared" si="7"/>
        <v>50</v>
      </c>
      <c r="J381" s="360">
        <v>50</v>
      </c>
      <c r="K381" s="250">
        <v>0</v>
      </c>
      <c r="L381" s="226" t="s">
        <v>1529</v>
      </c>
      <c r="M381" s="360"/>
      <c r="N381" s="360" t="s">
        <v>1531</v>
      </c>
      <c r="O381" s="227" t="s">
        <v>1899</v>
      </c>
      <c r="P381" s="222" t="s">
        <v>1532</v>
      </c>
    </row>
    <row r="382" spans="1:16" ht="72">
      <c r="A382" s="221">
        <v>380</v>
      </c>
      <c r="B382" s="359">
        <v>2013999</v>
      </c>
      <c r="C382" s="315">
        <v>30299</v>
      </c>
      <c r="D382" s="315">
        <v>50299</v>
      </c>
      <c r="E382" s="360" t="s">
        <v>2422</v>
      </c>
      <c r="F382" s="361" t="s">
        <v>2423</v>
      </c>
      <c r="G382" s="316" t="s">
        <v>2417</v>
      </c>
      <c r="H382" s="316" t="s">
        <v>2417</v>
      </c>
      <c r="I382" s="225">
        <f t="shared" si="7"/>
        <v>50</v>
      </c>
      <c r="J382" s="360">
        <v>50</v>
      </c>
      <c r="K382" s="250">
        <v>0</v>
      </c>
      <c r="L382" s="226" t="s">
        <v>1529</v>
      </c>
      <c r="M382" s="360"/>
      <c r="N382" s="360" t="s">
        <v>1561</v>
      </c>
      <c r="O382" s="227" t="s">
        <v>1899</v>
      </c>
      <c r="P382" s="228" t="s">
        <v>1562</v>
      </c>
    </row>
    <row r="383" spans="1:16" ht="60">
      <c r="A383" s="221">
        <v>381</v>
      </c>
      <c r="B383" s="359" t="s">
        <v>2424</v>
      </c>
      <c r="C383" s="315">
        <v>303</v>
      </c>
      <c r="D383" s="315">
        <v>509</v>
      </c>
      <c r="E383" s="362" t="s">
        <v>2425</v>
      </c>
      <c r="F383" s="359" t="s">
        <v>2426</v>
      </c>
      <c r="G383" s="316" t="s">
        <v>2427</v>
      </c>
      <c r="H383" s="316" t="s">
        <v>2427</v>
      </c>
      <c r="I383" s="225">
        <f t="shared" si="7"/>
        <v>239</v>
      </c>
      <c r="J383" s="363">
        <v>239</v>
      </c>
      <c r="K383" s="364">
        <v>0</v>
      </c>
      <c r="L383" s="226" t="s">
        <v>1529</v>
      </c>
      <c r="M383" s="317"/>
      <c r="N383" s="358" t="s">
        <v>1531</v>
      </c>
      <c r="O383" s="227" t="s">
        <v>1899</v>
      </c>
      <c r="P383" s="222" t="s">
        <v>1532</v>
      </c>
    </row>
    <row r="384" spans="1:16" ht="24">
      <c r="A384" s="221">
        <v>382</v>
      </c>
      <c r="B384" s="266">
        <v>2010601</v>
      </c>
      <c r="C384" s="263">
        <v>302</v>
      </c>
      <c r="D384" s="228">
        <v>502</v>
      </c>
      <c r="E384" s="223" t="s">
        <v>2428</v>
      </c>
      <c r="F384" s="223" t="s">
        <v>2429</v>
      </c>
      <c r="G384" s="224" t="s">
        <v>2430</v>
      </c>
      <c r="H384" s="224" t="s">
        <v>2430</v>
      </c>
      <c r="I384" s="225">
        <f t="shared" si="7"/>
        <v>60</v>
      </c>
      <c r="J384" s="225">
        <v>60</v>
      </c>
      <c r="K384" s="226">
        <v>0</v>
      </c>
      <c r="L384" s="226" t="s">
        <v>1529</v>
      </c>
      <c r="M384" s="223" t="s">
        <v>2431</v>
      </c>
      <c r="N384" s="223" t="s">
        <v>1531</v>
      </c>
      <c r="O384" s="227" t="s">
        <v>2432</v>
      </c>
      <c r="P384" s="222" t="s">
        <v>1532</v>
      </c>
    </row>
    <row r="385" spans="1:16" ht="24">
      <c r="A385" s="221">
        <v>383</v>
      </c>
      <c r="B385" s="222">
        <v>2010601</v>
      </c>
      <c r="C385" s="221">
        <v>302</v>
      </c>
      <c r="D385" s="221">
        <v>502</v>
      </c>
      <c r="E385" s="223" t="s">
        <v>2433</v>
      </c>
      <c r="F385" s="223" t="s">
        <v>2434</v>
      </c>
      <c r="G385" s="224" t="s">
        <v>2430</v>
      </c>
      <c r="H385" s="224" t="s">
        <v>2430</v>
      </c>
      <c r="I385" s="225">
        <f t="shared" si="7"/>
        <v>450</v>
      </c>
      <c r="J385" s="226">
        <v>450</v>
      </c>
      <c r="K385" s="226">
        <v>0</v>
      </c>
      <c r="L385" s="226" t="s">
        <v>1595</v>
      </c>
      <c r="M385" s="227" t="s">
        <v>2435</v>
      </c>
      <c r="N385" s="227" t="s">
        <v>1531</v>
      </c>
      <c r="O385" s="227" t="s">
        <v>2432</v>
      </c>
      <c r="P385" s="222" t="s">
        <v>1532</v>
      </c>
    </row>
    <row r="386" spans="1:16" ht="48">
      <c r="A386" s="221">
        <v>384</v>
      </c>
      <c r="B386" s="266">
        <v>227</v>
      </c>
      <c r="C386" s="266">
        <v>302</v>
      </c>
      <c r="D386" s="266">
        <v>502</v>
      </c>
      <c r="E386" s="223" t="s">
        <v>280</v>
      </c>
      <c r="F386" s="285" t="s">
        <v>2436</v>
      </c>
      <c r="G386" s="224" t="s">
        <v>2430</v>
      </c>
      <c r="H386" s="224" t="s">
        <v>2430</v>
      </c>
      <c r="I386" s="225">
        <f t="shared" si="7"/>
        <v>6000</v>
      </c>
      <c r="J386" s="225">
        <v>6000</v>
      </c>
      <c r="K386" s="226">
        <v>0</v>
      </c>
      <c r="L386" s="226" t="s">
        <v>1529</v>
      </c>
      <c r="M386" s="285" t="s">
        <v>2437</v>
      </c>
      <c r="N386" s="365" t="s">
        <v>1531</v>
      </c>
      <c r="O386" s="265" t="s">
        <v>2432</v>
      </c>
      <c r="P386" s="222" t="s">
        <v>1532</v>
      </c>
    </row>
    <row r="387" spans="1:16" ht="48">
      <c r="A387" s="221">
        <v>385</v>
      </c>
      <c r="B387" s="266">
        <v>229</v>
      </c>
      <c r="C387" s="266">
        <v>303</v>
      </c>
      <c r="D387" s="266">
        <v>503</v>
      </c>
      <c r="E387" s="223" t="s">
        <v>2438</v>
      </c>
      <c r="F387" s="285" t="s">
        <v>2436</v>
      </c>
      <c r="G387" s="224" t="s">
        <v>2430</v>
      </c>
      <c r="H387" s="224" t="s">
        <v>2430</v>
      </c>
      <c r="I387" s="225">
        <f t="shared" ref="I387:I400" si="8">J387+K387</f>
        <v>2000</v>
      </c>
      <c r="J387" s="225">
        <v>2000</v>
      </c>
      <c r="K387" s="226">
        <v>0</v>
      </c>
      <c r="L387" s="226" t="s">
        <v>1529</v>
      </c>
      <c r="M387" s="285" t="s">
        <v>2437</v>
      </c>
      <c r="N387" s="365" t="s">
        <v>1531</v>
      </c>
      <c r="O387" s="265" t="s">
        <v>2432</v>
      </c>
      <c r="P387" s="222" t="s">
        <v>1532</v>
      </c>
    </row>
    <row r="388" spans="1:16" ht="24">
      <c r="A388" s="221">
        <v>386</v>
      </c>
      <c r="B388" s="266">
        <v>229</v>
      </c>
      <c r="C388" s="266">
        <v>303</v>
      </c>
      <c r="D388" s="266">
        <v>503</v>
      </c>
      <c r="E388" s="223" t="s">
        <v>2439</v>
      </c>
      <c r="F388" s="285" t="s">
        <v>2440</v>
      </c>
      <c r="G388" s="224" t="s">
        <v>2430</v>
      </c>
      <c r="H388" s="224" t="s">
        <v>2430</v>
      </c>
      <c r="I388" s="225">
        <f t="shared" si="8"/>
        <v>7300</v>
      </c>
      <c r="J388" s="366">
        <v>7300</v>
      </c>
      <c r="K388" s="225">
        <v>0</v>
      </c>
      <c r="L388" s="226" t="s">
        <v>1529</v>
      </c>
      <c r="M388" s="285"/>
      <c r="N388" s="365" t="s">
        <v>1531</v>
      </c>
      <c r="O388" s="265" t="s">
        <v>2432</v>
      </c>
      <c r="P388" s="222" t="s">
        <v>1532</v>
      </c>
    </row>
    <row r="389" spans="1:16" ht="24">
      <c r="A389" s="221">
        <v>387</v>
      </c>
      <c r="B389" s="367">
        <v>229</v>
      </c>
      <c r="C389" s="368">
        <v>39999</v>
      </c>
      <c r="D389" s="368">
        <v>51202</v>
      </c>
      <c r="E389" s="265" t="s">
        <v>2441</v>
      </c>
      <c r="F389" s="227" t="s">
        <v>2442</v>
      </c>
      <c r="G389" s="224" t="s">
        <v>2430</v>
      </c>
      <c r="H389" s="224" t="s">
        <v>2430</v>
      </c>
      <c r="I389" s="225">
        <f t="shared" si="8"/>
        <v>140</v>
      </c>
      <c r="J389" s="365">
        <v>140</v>
      </c>
      <c r="K389" s="226">
        <v>0</v>
      </c>
      <c r="L389" s="226" t="s">
        <v>1529</v>
      </c>
      <c r="M389" s="227" t="s">
        <v>2443</v>
      </c>
      <c r="N389" s="365" t="s">
        <v>1531</v>
      </c>
      <c r="O389" s="223" t="s">
        <v>2444</v>
      </c>
      <c r="P389" s="222" t="s">
        <v>1532</v>
      </c>
    </row>
    <row r="390" spans="1:16" ht="24">
      <c r="A390" s="221">
        <v>388</v>
      </c>
      <c r="B390" s="266">
        <v>2130803</v>
      </c>
      <c r="C390" s="266">
        <v>30399</v>
      </c>
      <c r="D390" s="266">
        <v>50999</v>
      </c>
      <c r="E390" s="223" t="s">
        <v>2445</v>
      </c>
      <c r="F390" s="223" t="s">
        <v>1791</v>
      </c>
      <c r="G390" s="223" t="s">
        <v>2446</v>
      </c>
      <c r="H390" s="223" t="s">
        <v>2446</v>
      </c>
      <c r="I390" s="225">
        <f t="shared" si="8"/>
        <v>149</v>
      </c>
      <c r="J390" s="226">
        <v>149</v>
      </c>
      <c r="K390" s="226">
        <v>0</v>
      </c>
      <c r="L390" s="226" t="s">
        <v>1529</v>
      </c>
      <c r="M390" s="223" t="s">
        <v>2447</v>
      </c>
      <c r="N390" s="265" t="s">
        <v>1531</v>
      </c>
      <c r="O390" s="227" t="s">
        <v>1584</v>
      </c>
      <c r="P390" s="222" t="s">
        <v>1532</v>
      </c>
    </row>
    <row r="391" spans="1:16" ht="36">
      <c r="A391" s="221">
        <v>389</v>
      </c>
      <c r="B391" s="266">
        <v>2010601</v>
      </c>
      <c r="C391" s="263">
        <v>302</v>
      </c>
      <c r="D391" s="263">
        <v>502</v>
      </c>
      <c r="E391" s="223" t="s">
        <v>2448</v>
      </c>
      <c r="F391" s="223" t="s">
        <v>2449</v>
      </c>
      <c r="G391" s="224" t="s">
        <v>2430</v>
      </c>
      <c r="H391" s="224" t="s">
        <v>2430</v>
      </c>
      <c r="I391" s="225">
        <f t="shared" si="8"/>
        <v>211</v>
      </c>
      <c r="J391" s="225">
        <v>211</v>
      </c>
      <c r="K391" s="226">
        <v>0</v>
      </c>
      <c r="L391" s="226" t="s">
        <v>1653</v>
      </c>
      <c r="M391" s="223" t="s">
        <v>2450</v>
      </c>
      <c r="N391" s="223" t="s">
        <v>1531</v>
      </c>
      <c r="O391" s="227" t="s">
        <v>2432</v>
      </c>
      <c r="P391" s="222" t="s">
        <v>2076</v>
      </c>
    </row>
    <row r="392" spans="1:16" ht="84">
      <c r="A392" s="221">
        <v>390</v>
      </c>
      <c r="B392" s="266">
        <v>2010601</v>
      </c>
      <c r="C392" s="263">
        <v>302</v>
      </c>
      <c r="D392" s="263">
        <v>502</v>
      </c>
      <c r="E392" s="223" t="s">
        <v>2451</v>
      </c>
      <c r="F392" s="223" t="s">
        <v>2452</v>
      </c>
      <c r="G392" s="224" t="s">
        <v>2430</v>
      </c>
      <c r="H392" s="224" t="s">
        <v>2430</v>
      </c>
      <c r="I392" s="225">
        <f t="shared" si="8"/>
        <v>150</v>
      </c>
      <c r="J392" s="225">
        <v>150</v>
      </c>
      <c r="K392" s="226">
        <v>0</v>
      </c>
      <c r="L392" s="226" t="s">
        <v>1653</v>
      </c>
      <c r="M392" s="223" t="s">
        <v>2453</v>
      </c>
      <c r="N392" s="223" t="s">
        <v>1531</v>
      </c>
      <c r="O392" s="227" t="s">
        <v>2432</v>
      </c>
      <c r="P392" s="222" t="s">
        <v>2076</v>
      </c>
    </row>
    <row r="393" spans="1:16" ht="36">
      <c r="A393" s="221">
        <v>391</v>
      </c>
      <c r="B393" s="266">
        <v>2010601</v>
      </c>
      <c r="C393" s="263">
        <v>302</v>
      </c>
      <c r="D393" s="263">
        <v>502</v>
      </c>
      <c r="E393" s="223" t="s">
        <v>2454</v>
      </c>
      <c r="F393" s="223" t="s">
        <v>2455</v>
      </c>
      <c r="G393" s="224" t="s">
        <v>2430</v>
      </c>
      <c r="H393" s="224" t="s">
        <v>2430</v>
      </c>
      <c r="I393" s="225">
        <f t="shared" si="8"/>
        <v>17</v>
      </c>
      <c r="J393" s="225">
        <v>17</v>
      </c>
      <c r="K393" s="226">
        <v>0</v>
      </c>
      <c r="L393" s="226" t="s">
        <v>1653</v>
      </c>
      <c r="M393" s="223" t="s">
        <v>2456</v>
      </c>
      <c r="N393" s="223" t="s">
        <v>1531</v>
      </c>
      <c r="O393" s="227" t="s">
        <v>2432</v>
      </c>
      <c r="P393" s="222" t="s">
        <v>2076</v>
      </c>
    </row>
    <row r="394" spans="1:16" ht="24">
      <c r="A394" s="221">
        <v>392</v>
      </c>
      <c r="B394" s="266">
        <v>201</v>
      </c>
      <c r="C394" s="355">
        <v>30215</v>
      </c>
      <c r="D394" s="355">
        <v>50202</v>
      </c>
      <c r="E394" s="355" t="s">
        <v>2457</v>
      </c>
      <c r="F394" s="355"/>
      <c r="G394" s="369" t="s">
        <v>2430</v>
      </c>
      <c r="H394" s="369" t="s">
        <v>2430</v>
      </c>
      <c r="I394" s="225">
        <f t="shared" si="8"/>
        <v>100</v>
      </c>
      <c r="J394" s="354">
        <v>100</v>
      </c>
      <c r="K394" s="354">
        <v>0</v>
      </c>
      <c r="L394" s="226" t="s">
        <v>1529</v>
      </c>
      <c r="M394" s="355"/>
      <c r="N394" s="355" t="s">
        <v>1531</v>
      </c>
      <c r="O394" s="370" t="s">
        <v>1899</v>
      </c>
      <c r="P394" s="228" t="s">
        <v>1549</v>
      </c>
    </row>
    <row r="395" spans="1:16" ht="24">
      <c r="A395" s="221">
        <v>393</v>
      </c>
      <c r="B395" s="266">
        <v>201</v>
      </c>
      <c r="C395" s="355">
        <v>31099</v>
      </c>
      <c r="D395" s="355">
        <v>50399</v>
      </c>
      <c r="E395" s="355" t="s">
        <v>2458</v>
      </c>
      <c r="F395" s="355"/>
      <c r="G395" s="369" t="s">
        <v>2430</v>
      </c>
      <c r="H395" s="369" t="s">
        <v>2430</v>
      </c>
      <c r="I395" s="225">
        <f t="shared" si="8"/>
        <v>100</v>
      </c>
      <c r="J395" s="354">
        <v>100</v>
      </c>
      <c r="K395" s="354">
        <v>0</v>
      </c>
      <c r="L395" s="226" t="s">
        <v>1529</v>
      </c>
      <c r="M395" s="355"/>
      <c r="N395" s="355" t="s">
        <v>1531</v>
      </c>
      <c r="O395" s="370" t="s">
        <v>1899</v>
      </c>
      <c r="P395" s="228" t="s">
        <v>1549</v>
      </c>
    </row>
    <row r="396" spans="1:16" ht="24">
      <c r="A396" s="221">
        <v>394</v>
      </c>
      <c r="B396" s="266">
        <v>21305</v>
      </c>
      <c r="C396" s="266">
        <v>302</v>
      </c>
      <c r="D396" s="266">
        <v>502</v>
      </c>
      <c r="E396" s="223" t="s">
        <v>2459</v>
      </c>
      <c r="F396" s="285"/>
      <c r="G396" s="224" t="s">
        <v>2430</v>
      </c>
      <c r="H396" s="224" t="s">
        <v>2460</v>
      </c>
      <c r="I396" s="225">
        <f t="shared" si="8"/>
        <v>80</v>
      </c>
      <c r="J396" s="225">
        <v>80</v>
      </c>
      <c r="K396" s="226">
        <v>0</v>
      </c>
      <c r="L396" s="226" t="s">
        <v>1529</v>
      </c>
      <c r="M396" s="285" t="s">
        <v>2461</v>
      </c>
      <c r="N396" s="365" t="s">
        <v>1531</v>
      </c>
      <c r="O396" s="265" t="s">
        <v>2432</v>
      </c>
      <c r="P396" s="228" t="s">
        <v>1549</v>
      </c>
    </row>
    <row r="397" spans="1:16" ht="48">
      <c r="A397" s="221">
        <v>395</v>
      </c>
      <c r="B397" s="266">
        <v>2010601</v>
      </c>
      <c r="C397" s="263">
        <v>302</v>
      </c>
      <c r="D397" s="263">
        <v>502</v>
      </c>
      <c r="E397" s="223" t="s">
        <v>2462</v>
      </c>
      <c r="F397" s="285" t="s">
        <v>2463</v>
      </c>
      <c r="G397" s="224" t="s">
        <v>2430</v>
      </c>
      <c r="H397" s="224" t="s">
        <v>2430</v>
      </c>
      <c r="I397" s="225">
        <f t="shared" si="8"/>
        <v>100</v>
      </c>
      <c r="J397" s="225">
        <v>100</v>
      </c>
      <c r="K397" s="226">
        <v>0</v>
      </c>
      <c r="L397" s="226" t="s">
        <v>1595</v>
      </c>
      <c r="M397" s="223" t="s">
        <v>2464</v>
      </c>
      <c r="N397" s="223" t="s">
        <v>1531</v>
      </c>
      <c r="O397" s="227" t="s">
        <v>2432</v>
      </c>
      <c r="P397" s="228" t="s">
        <v>1549</v>
      </c>
    </row>
    <row r="398" spans="1:16" ht="24">
      <c r="A398" s="221">
        <v>396</v>
      </c>
      <c r="B398" s="266">
        <v>2320301</v>
      </c>
      <c r="C398" s="266">
        <v>30701</v>
      </c>
      <c r="D398" s="266">
        <v>51101</v>
      </c>
      <c r="E398" s="223" t="s">
        <v>2465</v>
      </c>
      <c r="F398" s="223" t="s">
        <v>2466</v>
      </c>
      <c r="G398" s="223" t="s">
        <v>2446</v>
      </c>
      <c r="H398" s="223" t="s">
        <v>2446</v>
      </c>
      <c r="I398" s="225">
        <f t="shared" si="8"/>
        <v>13700</v>
      </c>
      <c r="J398" s="253">
        <v>13700</v>
      </c>
      <c r="K398" s="225">
        <v>0</v>
      </c>
      <c r="L398" s="226" t="s">
        <v>1529</v>
      </c>
      <c r="M398" s="227" t="s">
        <v>2467</v>
      </c>
      <c r="N398" s="265" t="s">
        <v>1583</v>
      </c>
      <c r="O398" s="227" t="s">
        <v>1584</v>
      </c>
      <c r="P398" s="228" t="s">
        <v>1585</v>
      </c>
    </row>
    <row r="399" spans="1:16" ht="24">
      <c r="A399" s="221">
        <v>397</v>
      </c>
      <c r="B399" s="266">
        <v>2010601</v>
      </c>
      <c r="C399" s="263">
        <v>302</v>
      </c>
      <c r="D399" s="263">
        <v>502</v>
      </c>
      <c r="E399" s="223" t="s">
        <v>2468</v>
      </c>
      <c r="F399" s="223" t="s">
        <v>2469</v>
      </c>
      <c r="G399" s="224" t="s">
        <v>2430</v>
      </c>
      <c r="H399" s="224" t="s">
        <v>2430</v>
      </c>
      <c r="I399" s="225">
        <f t="shared" si="8"/>
        <v>540</v>
      </c>
      <c r="J399" s="225">
        <v>540</v>
      </c>
      <c r="K399" s="226">
        <v>0</v>
      </c>
      <c r="L399" s="226" t="s">
        <v>1595</v>
      </c>
      <c r="M399" s="223" t="s">
        <v>2470</v>
      </c>
      <c r="N399" s="223" t="s">
        <v>1561</v>
      </c>
      <c r="O399" s="227" t="s">
        <v>2432</v>
      </c>
      <c r="P399" s="228" t="s">
        <v>1562</v>
      </c>
    </row>
    <row r="400" spans="1:16" ht="48">
      <c r="A400" s="221">
        <v>398</v>
      </c>
      <c r="B400" s="266">
        <v>2010601</v>
      </c>
      <c r="C400" s="263">
        <v>302</v>
      </c>
      <c r="D400" s="263">
        <v>502</v>
      </c>
      <c r="E400" s="223" t="s">
        <v>2471</v>
      </c>
      <c r="F400" s="223" t="s">
        <v>2472</v>
      </c>
      <c r="G400" s="224" t="s">
        <v>2430</v>
      </c>
      <c r="H400" s="224" t="s">
        <v>2430</v>
      </c>
      <c r="I400" s="225">
        <f t="shared" si="8"/>
        <v>192</v>
      </c>
      <c r="J400" s="225">
        <v>192</v>
      </c>
      <c r="K400" s="225">
        <v>0</v>
      </c>
      <c r="L400" s="226" t="s">
        <v>1529</v>
      </c>
      <c r="M400" s="223"/>
      <c r="N400" s="223" t="s">
        <v>1561</v>
      </c>
      <c r="O400" s="227" t="s">
        <v>2432</v>
      </c>
      <c r="P400" s="228" t="s">
        <v>1562</v>
      </c>
    </row>
    <row r="401" spans="1:16" ht="24">
      <c r="A401" s="221">
        <v>399</v>
      </c>
      <c r="B401" s="266">
        <v>2010601</v>
      </c>
      <c r="C401" s="263">
        <v>302</v>
      </c>
      <c r="D401" s="228">
        <v>502</v>
      </c>
      <c r="E401" s="223" t="s">
        <v>2473</v>
      </c>
      <c r="F401" s="223" t="s">
        <v>2474</v>
      </c>
      <c r="G401" s="224" t="s">
        <v>2430</v>
      </c>
      <c r="H401" s="224" t="s">
        <v>2430</v>
      </c>
      <c r="I401" s="225">
        <f t="shared" ref="I401:I406" si="9">J401+K401</f>
        <v>50</v>
      </c>
      <c r="J401" s="225">
        <v>50</v>
      </c>
      <c r="K401" s="226">
        <v>0</v>
      </c>
      <c r="L401" s="226" t="s">
        <v>1529</v>
      </c>
      <c r="M401" s="223" t="s">
        <v>2475</v>
      </c>
      <c r="N401" s="223" t="s">
        <v>1561</v>
      </c>
      <c r="O401" s="227" t="s">
        <v>2432</v>
      </c>
      <c r="P401" s="228" t="s">
        <v>1562</v>
      </c>
    </row>
    <row r="402" spans="1:16" ht="24">
      <c r="A402" s="221">
        <v>400</v>
      </c>
      <c r="B402" s="222">
        <v>2010399</v>
      </c>
      <c r="C402" s="221">
        <v>30399</v>
      </c>
      <c r="D402" s="221">
        <v>50999</v>
      </c>
      <c r="E402" s="229" t="s">
        <v>2476</v>
      </c>
      <c r="F402" s="223" t="s">
        <v>2477</v>
      </c>
      <c r="G402" s="224" t="s">
        <v>2430</v>
      </c>
      <c r="H402" s="224" t="s">
        <v>2430</v>
      </c>
      <c r="I402" s="225">
        <f t="shared" si="9"/>
        <v>80</v>
      </c>
      <c r="J402" s="227">
        <v>80</v>
      </c>
      <c r="K402" s="226">
        <v>0</v>
      </c>
      <c r="L402" s="226" t="s">
        <v>1529</v>
      </c>
      <c r="M402" s="227" t="s">
        <v>2478</v>
      </c>
      <c r="N402" s="227" t="s">
        <v>1561</v>
      </c>
      <c r="O402" s="227" t="s">
        <v>1453</v>
      </c>
      <c r="P402" s="228" t="s">
        <v>1562</v>
      </c>
    </row>
    <row r="403" spans="1:16" ht="36">
      <c r="A403" s="221">
        <v>401</v>
      </c>
      <c r="B403" s="222">
        <v>2170399</v>
      </c>
      <c r="C403" s="221">
        <v>30299</v>
      </c>
      <c r="D403" s="221">
        <v>50299</v>
      </c>
      <c r="E403" s="223" t="s">
        <v>2479</v>
      </c>
      <c r="F403" s="223" t="s">
        <v>2480</v>
      </c>
      <c r="G403" s="223" t="s">
        <v>2446</v>
      </c>
      <c r="H403" s="223" t="s">
        <v>2446</v>
      </c>
      <c r="I403" s="225">
        <f t="shared" si="9"/>
        <v>60</v>
      </c>
      <c r="J403" s="265">
        <v>60</v>
      </c>
      <c r="K403" s="226">
        <v>0</v>
      </c>
      <c r="L403" s="226" t="s">
        <v>1595</v>
      </c>
      <c r="M403" s="227" t="s">
        <v>2481</v>
      </c>
      <c r="N403" s="265" t="s">
        <v>1561</v>
      </c>
      <c r="O403" s="227" t="s">
        <v>1584</v>
      </c>
      <c r="P403" s="228" t="s">
        <v>1562</v>
      </c>
    </row>
    <row r="404" spans="1:16" ht="36">
      <c r="A404" s="221">
        <v>402</v>
      </c>
      <c r="B404" s="222">
        <v>2010601</v>
      </c>
      <c r="C404" s="221">
        <v>30202</v>
      </c>
      <c r="D404" s="221">
        <v>50201</v>
      </c>
      <c r="E404" s="223" t="s">
        <v>2482</v>
      </c>
      <c r="F404" s="223" t="s">
        <v>2483</v>
      </c>
      <c r="G404" s="224" t="s">
        <v>2430</v>
      </c>
      <c r="H404" s="224" t="s">
        <v>2484</v>
      </c>
      <c r="I404" s="225">
        <f t="shared" si="9"/>
        <v>39</v>
      </c>
      <c r="J404" s="226">
        <v>39</v>
      </c>
      <c r="K404" s="226">
        <v>0</v>
      </c>
      <c r="L404" s="226" t="s">
        <v>1595</v>
      </c>
      <c r="M404" s="227" t="s">
        <v>2485</v>
      </c>
      <c r="N404" s="227" t="s">
        <v>1561</v>
      </c>
      <c r="O404" s="265" t="s">
        <v>2432</v>
      </c>
      <c r="P404" s="228" t="s">
        <v>1562</v>
      </c>
    </row>
    <row r="405" spans="1:16" ht="24">
      <c r="A405" s="221">
        <v>403</v>
      </c>
      <c r="B405" s="254">
        <v>2010601</v>
      </c>
      <c r="C405" s="221">
        <v>302</v>
      </c>
      <c r="D405" s="221">
        <v>502</v>
      </c>
      <c r="E405" s="223" t="s">
        <v>2486</v>
      </c>
      <c r="F405" s="223"/>
      <c r="G405" s="268" t="s">
        <v>2430</v>
      </c>
      <c r="H405" s="224" t="s">
        <v>2487</v>
      </c>
      <c r="I405" s="225">
        <f t="shared" si="9"/>
        <v>450</v>
      </c>
      <c r="J405" s="226">
        <v>450</v>
      </c>
      <c r="K405" s="226">
        <v>0</v>
      </c>
      <c r="L405" s="226" t="s">
        <v>1595</v>
      </c>
      <c r="M405" s="223" t="s">
        <v>2488</v>
      </c>
      <c r="N405" s="223" t="s">
        <v>1531</v>
      </c>
      <c r="O405" s="265" t="s">
        <v>2432</v>
      </c>
      <c r="P405" s="222" t="s">
        <v>1532</v>
      </c>
    </row>
    <row r="406" spans="1:16" ht="84">
      <c r="A406" s="221">
        <v>404</v>
      </c>
      <c r="B406" s="371">
        <v>2010601</v>
      </c>
      <c r="C406" s="371">
        <v>302</v>
      </c>
      <c r="D406" s="371">
        <v>502</v>
      </c>
      <c r="E406" s="372" t="s">
        <v>2489</v>
      </c>
      <c r="F406" s="373" t="s">
        <v>2490</v>
      </c>
      <c r="G406" s="374" t="s">
        <v>2430</v>
      </c>
      <c r="H406" s="375" t="s">
        <v>2487</v>
      </c>
      <c r="I406" s="376">
        <f t="shared" si="9"/>
        <v>20</v>
      </c>
      <c r="J406" s="377">
        <v>20</v>
      </c>
      <c r="K406" s="377">
        <v>0</v>
      </c>
      <c r="L406" s="377" t="s">
        <v>1595</v>
      </c>
      <c r="M406" s="378" t="s">
        <v>2491</v>
      </c>
      <c r="N406" s="379" t="s">
        <v>1561</v>
      </c>
      <c r="O406" s="380" t="s">
        <v>2432</v>
      </c>
      <c r="P406" s="381" t="s">
        <v>1562</v>
      </c>
    </row>
    <row r="407" spans="1:16" ht="24">
      <c r="A407" s="221">
        <v>405</v>
      </c>
      <c r="B407" s="254">
        <v>2010601</v>
      </c>
      <c r="C407" s="221">
        <v>302</v>
      </c>
      <c r="D407" s="221">
        <v>502</v>
      </c>
      <c r="E407" s="223" t="s">
        <v>2492</v>
      </c>
      <c r="F407" s="223"/>
      <c r="G407" s="268" t="s">
        <v>2430</v>
      </c>
      <c r="H407" s="224" t="s">
        <v>2487</v>
      </c>
      <c r="I407" s="225">
        <f t="shared" ref="I407:I471" si="10">J407+K407</f>
        <v>50</v>
      </c>
      <c r="J407" s="226">
        <v>50</v>
      </c>
      <c r="K407" s="226">
        <v>0</v>
      </c>
      <c r="L407" s="226" t="s">
        <v>1595</v>
      </c>
      <c r="M407" s="223"/>
      <c r="N407" s="223" t="s">
        <v>1531</v>
      </c>
      <c r="O407" s="265" t="s">
        <v>2432</v>
      </c>
      <c r="P407" s="222" t="s">
        <v>1532</v>
      </c>
    </row>
    <row r="408" spans="1:16" ht="48">
      <c r="A408" s="221">
        <v>406</v>
      </c>
      <c r="B408" s="254">
        <v>2010601</v>
      </c>
      <c r="C408" s="221">
        <v>302</v>
      </c>
      <c r="D408" s="221">
        <v>505</v>
      </c>
      <c r="E408" s="221" t="s">
        <v>2493</v>
      </c>
      <c r="F408" s="382" t="s">
        <v>2494</v>
      </c>
      <c r="G408" s="268" t="s">
        <v>2430</v>
      </c>
      <c r="H408" s="224" t="s">
        <v>2487</v>
      </c>
      <c r="I408" s="225">
        <f t="shared" si="10"/>
        <v>36</v>
      </c>
      <c r="J408" s="253">
        <v>36</v>
      </c>
      <c r="K408" s="253">
        <v>0</v>
      </c>
      <c r="L408" s="226" t="s">
        <v>1595</v>
      </c>
      <c r="M408" s="227" t="s">
        <v>2495</v>
      </c>
      <c r="N408" s="227" t="s">
        <v>1561</v>
      </c>
      <c r="O408" s="265" t="s">
        <v>2432</v>
      </c>
      <c r="P408" s="228" t="s">
        <v>1562</v>
      </c>
    </row>
    <row r="409" spans="1:16" ht="36">
      <c r="A409" s="221">
        <v>407</v>
      </c>
      <c r="B409" s="254">
        <v>2010601</v>
      </c>
      <c r="C409" s="221">
        <v>302</v>
      </c>
      <c r="D409" s="221">
        <v>505</v>
      </c>
      <c r="E409" s="221" t="s">
        <v>2496</v>
      </c>
      <c r="F409" s="382" t="s">
        <v>2497</v>
      </c>
      <c r="G409" s="268" t="s">
        <v>2430</v>
      </c>
      <c r="H409" s="224" t="s">
        <v>2487</v>
      </c>
      <c r="I409" s="225">
        <f t="shared" si="10"/>
        <v>15</v>
      </c>
      <c r="J409" s="226">
        <v>15</v>
      </c>
      <c r="K409" s="226">
        <v>0</v>
      </c>
      <c r="L409" s="226" t="s">
        <v>1595</v>
      </c>
      <c r="M409" s="227" t="s">
        <v>2498</v>
      </c>
      <c r="N409" s="223" t="s">
        <v>1561</v>
      </c>
      <c r="O409" s="265" t="s">
        <v>2432</v>
      </c>
      <c r="P409" s="228" t="s">
        <v>1562</v>
      </c>
    </row>
    <row r="410" spans="1:16" ht="108">
      <c r="A410" s="221">
        <v>408</v>
      </c>
      <c r="B410" s="222">
        <v>2170399</v>
      </c>
      <c r="C410" s="221">
        <v>31299</v>
      </c>
      <c r="D410" s="221">
        <v>50799</v>
      </c>
      <c r="E410" s="223" t="s">
        <v>2499</v>
      </c>
      <c r="F410" s="223" t="s">
        <v>2500</v>
      </c>
      <c r="G410" s="223" t="s">
        <v>2446</v>
      </c>
      <c r="H410" s="223" t="s">
        <v>2501</v>
      </c>
      <c r="I410" s="225">
        <f t="shared" si="10"/>
        <v>107</v>
      </c>
      <c r="J410" s="265">
        <v>107</v>
      </c>
      <c r="K410" s="226">
        <v>0</v>
      </c>
      <c r="L410" s="226" t="s">
        <v>1529</v>
      </c>
      <c r="M410" s="223" t="s">
        <v>2502</v>
      </c>
      <c r="N410" s="265" t="s">
        <v>1531</v>
      </c>
      <c r="O410" s="227" t="s">
        <v>1584</v>
      </c>
      <c r="P410" s="222" t="s">
        <v>1532</v>
      </c>
    </row>
    <row r="411" spans="1:16" ht="36">
      <c r="A411" s="221">
        <v>409</v>
      </c>
      <c r="B411" s="266">
        <v>201</v>
      </c>
      <c r="C411" s="266">
        <v>301</v>
      </c>
      <c r="D411" s="266">
        <v>501</v>
      </c>
      <c r="E411" s="265" t="s">
        <v>2503</v>
      </c>
      <c r="F411" s="265"/>
      <c r="G411" s="268" t="s">
        <v>2430</v>
      </c>
      <c r="H411" s="268" t="s">
        <v>2504</v>
      </c>
      <c r="I411" s="225" t="s">
        <v>747</v>
      </c>
      <c r="J411" s="225">
        <v>3000</v>
      </c>
      <c r="K411" s="253">
        <v>0</v>
      </c>
      <c r="L411" s="226" t="s">
        <v>1697</v>
      </c>
      <c r="M411" s="227"/>
      <c r="N411" s="365" t="s">
        <v>1531</v>
      </c>
      <c r="O411" s="265" t="s">
        <v>2432</v>
      </c>
      <c r="P411" s="222" t="s">
        <v>1532</v>
      </c>
    </row>
    <row r="412" spans="1:16" ht="24">
      <c r="A412" s="221">
        <v>410</v>
      </c>
      <c r="B412" s="383">
        <v>201</v>
      </c>
      <c r="C412" s="383">
        <v>302</v>
      </c>
      <c r="D412" s="266">
        <v>502</v>
      </c>
      <c r="E412" s="265" t="s">
        <v>2505</v>
      </c>
      <c r="F412" s="265"/>
      <c r="G412" s="268" t="s">
        <v>2430</v>
      </c>
      <c r="H412" s="268" t="s">
        <v>2504</v>
      </c>
      <c r="I412" s="225">
        <f t="shared" si="10"/>
        <v>4672.45</v>
      </c>
      <c r="J412" s="225">
        <v>4672.45</v>
      </c>
      <c r="K412" s="253">
        <v>0</v>
      </c>
      <c r="L412" s="226" t="s">
        <v>1595</v>
      </c>
      <c r="M412" s="227"/>
      <c r="N412" s="365" t="s">
        <v>1531</v>
      </c>
      <c r="O412" s="265" t="s">
        <v>2432</v>
      </c>
      <c r="P412" s="222" t="s">
        <v>1532</v>
      </c>
    </row>
    <row r="413" spans="1:16" ht="72">
      <c r="A413" s="221">
        <v>411</v>
      </c>
      <c r="B413" s="222">
        <v>2010701</v>
      </c>
      <c r="C413" s="254">
        <v>302</v>
      </c>
      <c r="D413" s="254">
        <v>502</v>
      </c>
      <c r="E413" s="223" t="s">
        <v>2506</v>
      </c>
      <c r="F413" s="223"/>
      <c r="G413" s="224" t="s">
        <v>2507</v>
      </c>
      <c r="H413" s="224" t="s">
        <v>2507</v>
      </c>
      <c r="I413" s="225">
        <f t="shared" si="10"/>
        <v>2340</v>
      </c>
      <c r="J413" s="226">
        <v>2340</v>
      </c>
      <c r="K413" s="226">
        <v>0</v>
      </c>
      <c r="L413" s="226" t="s">
        <v>1697</v>
      </c>
      <c r="M413" s="223" t="s">
        <v>2508</v>
      </c>
      <c r="N413" s="223" t="s">
        <v>1531</v>
      </c>
      <c r="O413" s="265" t="s">
        <v>2432</v>
      </c>
      <c r="P413" s="222" t="s">
        <v>1532</v>
      </c>
    </row>
    <row r="414" spans="1:16" ht="60">
      <c r="A414" s="221">
        <v>412</v>
      </c>
      <c r="B414" s="222">
        <v>2010702</v>
      </c>
      <c r="C414" s="254">
        <v>302</v>
      </c>
      <c r="D414" s="254">
        <v>502</v>
      </c>
      <c r="E414" s="223" t="s">
        <v>2509</v>
      </c>
      <c r="F414" s="229"/>
      <c r="G414" s="224" t="s">
        <v>2507</v>
      </c>
      <c r="H414" s="224" t="s">
        <v>2507</v>
      </c>
      <c r="I414" s="225">
        <f t="shared" si="10"/>
        <v>900</v>
      </c>
      <c r="J414" s="226">
        <v>900</v>
      </c>
      <c r="K414" s="226">
        <v>0</v>
      </c>
      <c r="L414" s="226" t="s">
        <v>1595</v>
      </c>
      <c r="M414" s="223" t="s">
        <v>2510</v>
      </c>
      <c r="N414" s="223" t="s">
        <v>1531</v>
      </c>
      <c r="O414" s="265" t="s">
        <v>2432</v>
      </c>
      <c r="P414" s="222" t="s">
        <v>1532</v>
      </c>
    </row>
    <row r="415" spans="1:16" ht="60">
      <c r="A415" s="221">
        <v>413</v>
      </c>
      <c r="B415" s="222">
        <v>2240299</v>
      </c>
      <c r="C415" s="229">
        <v>302</v>
      </c>
      <c r="D415" s="229">
        <v>502</v>
      </c>
      <c r="E415" s="229" t="s">
        <v>2511</v>
      </c>
      <c r="F415" s="229" t="s">
        <v>2512</v>
      </c>
      <c r="G415" s="224" t="s">
        <v>2513</v>
      </c>
      <c r="H415" s="224" t="s">
        <v>2513</v>
      </c>
      <c r="I415" s="225">
        <f t="shared" si="10"/>
        <v>87</v>
      </c>
      <c r="J415" s="229">
        <v>87</v>
      </c>
      <c r="K415" s="272">
        <v>0</v>
      </c>
      <c r="L415" s="226" t="s">
        <v>1595</v>
      </c>
      <c r="M415" s="229" t="s">
        <v>2514</v>
      </c>
      <c r="N415" s="229" t="s">
        <v>1531</v>
      </c>
      <c r="O415" s="227" t="s">
        <v>2444</v>
      </c>
      <c r="P415" s="222" t="s">
        <v>1532</v>
      </c>
    </row>
    <row r="416" spans="1:16" ht="24">
      <c r="A416" s="221">
        <v>414</v>
      </c>
      <c r="B416" s="229">
        <v>2240108</v>
      </c>
      <c r="C416" s="229">
        <v>301</v>
      </c>
      <c r="D416" s="221">
        <v>501</v>
      </c>
      <c r="E416" s="384" t="s">
        <v>2515</v>
      </c>
      <c r="F416" s="385" t="s">
        <v>2516</v>
      </c>
      <c r="G416" s="316" t="s">
        <v>2513</v>
      </c>
      <c r="H416" s="316" t="s">
        <v>2513</v>
      </c>
      <c r="I416" s="225">
        <f t="shared" si="10"/>
        <v>7</v>
      </c>
      <c r="J416" s="229">
        <v>7</v>
      </c>
      <c r="K416" s="272">
        <v>0</v>
      </c>
      <c r="L416" s="226" t="s">
        <v>1529</v>
      </c>
      <c r="M416" s="229" t="s">
        <v>2517</v>
      </c>
      <c r="N416" s="229" t="s">
        <v>1531</v>
      </c>
      <c r="O416" s="227" t="s">
        <v>2444</v>
      </c>
      <c r="P416" s="286" t="s">
        <v>1745</v>
      </c>
    </row>
    <row r="417" spans="1:16" ht="24">
      <c r="A417" s="221">
        <v>415</v>
      </c>
      <c r="B417" s="229">
        <v>2240199</v>
      </c>
      <c r="C417" s="229">
        <v>302</v>
      </c>
      <c r="D417" s="221">
        <v>502</v>
      </c>
      <c r="E417" s="385" t="s">
        <v>2518</v>
      </c>
      <c r="F417" s="385" t="s">
        <v>2519</v>
      </c>
      <c r="G417" s="316" t="s">
        <v>2513</v>
      </c>
      <c r="H417" s="316" t="s">
        <v>2513</v>
      </c>
      <c r="I417" s="225">
        <f t="shared" si="10"/>
        <v>40</v>
      </c>
      <c r="J417" s="229">
        <v>40</v>
      </c>
      <c r="K417" s="272">
        <v>0</v>
      </c>
      <c r="L417" s="226" t="s">
        <v>1595</v>
      </c>
      <c r="M417" s="229" t="s">
        <v>2520</v>
      </c>
      <c r="N417" s="229" t="s">
        <v>1561</v>
      </c>
      <c r="O417" s="227" t="s">
        <v>2444</v>
      </c>
      <c r="P417" s="228" t="s">
        <v>1562</v>
      </c>
    </row>
    <row r="418" spans="1:16" ht="48">
      <c r="A418" s="221">
        <v>416</v>
      </c>
      <c r="B418" s="222">
        <v>2240499</v>
      </c>
      <c r="C418" s="221">
        <v>302</v>
      </c>
      <c r="D418" s="221">
        <v>502</v>
      </c>
      <c r="E418" s="386" t="s">
        <v>2521</v>
      </c>
      <c r="F418" s="229" t="s">
        <v>2522</v>
      </c>
      <c r="G418" s="316" t="s">
        <v>2513</v>
      </c>
      <c r="H418" s="316" t="s">
        <v>2513</v>
      </c>
      <c r="I418" s="225">
        <f t="shared" si="10"/>
        <v>10</v>
      </c>
      <c r="J418" s="227">
        <v>10</v>
      </c>
      <c r="K418" s="253">
        <v>0</v>
      </c>
      <c r="L418" s="226" t="s">
        <v>1529</v>
      </c>
      <c r="M418" s="227" t="s">
        <v>2523</v>
      </c>
      <c r="N418" s="227" t="s">
        <v>1561</v>
      </c>
      <c r="O418" s="227" t="s">
        <v>2444</v>
      </c>
      <c r="P418" s="228" t="s">
        <v>1562</v>
      </c>
    </row>
    <row r="419" spans="1:16" ht="36">
      <c r="A419" s="221">
        <v>417</v>
      </c>
      <c r="B419" s="387">
        <v>2240199</v>
      </c>
      <c r="C419" s="388">
        <v>302</v>
      </c>
      <c r="D419" s="388">
        <v>502</v>
      </c>
      <c r="E419" s="221" t="s">
        <v>2524</v>
      </c>
      <c r="F419" s="223" t="s">
        <v>2525</v>
      </c>
      <c r="G419" s="224" t="s">
        <v>2513</v>
      </c>
      <c r="H419" s="224" t="s">
        <v>2513</v>
      </c>
      <c r="I419" s="225">
        <f t="shared" si="10"/>
        <v>70</v>
      </c>
      <c r="J419" s="229">
        <v>70</v>
      </c>
      <c r="K419" s="389">
        <v>0</v>
      </c>
      <c r="L419" s="226" t="s">
        <v>1529</v>
      </c>
      <c r="M419" s="388" t="s">
        <v>2526</v>
      </c>
      <c r="N419" s="229" t="s">
        <v>1561</v>
      </c>
      <c r="O419" s="227" t="s">
        <v>2444</v>
      </c>
      <c r="P419" s="228" t="s">
        <v>1562</v>
      </c>
    </row>
    <row r="420" spans="1:16" ht="180">
      <c r="A420" s="221">
        <v>418</v>
      </c>
      <c r="B420" s="229">
        <v>2240199</v>
      </c>
      <c r="C420" s="229">
        <v>302</v>
      </c>
      <c r="D420" s="221">
        <v>502</v>
      </c>
      <c r="E420" s="221" t="s">
        <v>2527</v>
      </c>
      <c r="F420" s="384" t="s">
        <v>2528</v>
      </c>
      <c r="G420" s="316" t="s">
        <v>2513</v>
      </c>
      <c r="H420" s="316" t="s">
        <v>2513</v>
      </c>
      <c r="I420" s="225">
        <f t="shared" si="10"/>
        <v>280</v>
      </c>
      <c r="J420" s="229">
        <v>280</v>
      </c>
      <c r="K420" s="272">
        <v>0</v>
      </c>
      <c r="L420" s="226" t="s">
        <v>1529</v>
      </c>
      <c r="M420" s="229" t="s">
        <v>2529</v>
      </c>
      <c r="N420" s="229" t="s">
        <v>1561</v>
      </c>
      <c r="O420" s="227" t="s">
        <v>2444</v>
      </c>
      <c r="P420" s="228" t="s">
        <v>1562</v>
      </c>
    </row>
    <row r="421" spans="1:16" ht="24">
      <c r="A421" s="221">
        <v>419</v>
      </c>
      <c r="B421" s="254">
        <v>2150199</v>
      </c>
      <c r="C421" s="221">
        <v>30299</v>
      </c>
      <c r="D421" s="221">
        <v>50202</v>
      </c>
      <c r="E421" s="223" t="s">
        <v>2530</v>
      </c>
      <c r="F421" s="223" t="s">
        <v>2531</v>
      </c>
      <c r="G421" s="224" t="s">
        <v>2513</v>
      </c>
      <c r="H421" s="224" t="s">
        <v>2532</v>
      </c>
      <c r="I421" s="225">
        <f t="shared" si="10"/>
        <v>188</v>
      </c>
      <c r="J421" s="227">
        <v>188</v>
      </c>
      <c r="K421" s="253">
        <v>0</v>
      </c>
      <c r="L421" s="226" t="s">
        <v>1529</v>
      </c>
      <c r="M421" s="227" t="s">
        <v>2533</v>
      </c>
      <c r="N421" s="227" t="s">
        <v>1531</v>
      </c>
      <c r="O421" s="227" t="s">
        <v>2444</v>
      </c>
      <c r="P421" s="286" t="s">
        <v>1745</v>
      </c>
    </row>
    <row r="422" spans="1:16" ht="36">
      <c r="A422" s="221">
        <v>420</v>
      </c>
      <c r="B422" s="229">
        <v>2080801</v>
      </c>
      <c r="C422" s="229">
        <v>30305</v>
      </c>
      <c r="D422" s="229">
        <v>50901</v>
      </c>
      <c r="E422" s="254" t="s">
        <v>2534</v>
      </c>
      <c r="F422" s="254" t="s">
        <v>1348</v>
      </c>
      <c r="G422" s="224" t="s">
        <v>2513</v>
      </c>
      <c r="H422" s="224" t="s">
        <v>2532</v>
      </c>
      <c r="I422" s="225">
        <f t="shared" si="10"/>
        <v>65</v>
      </c>
      <c r="J422" s="228">
        <v>65</v>
      </c>
      <c r="K422" s="226">
        <v>0</v>
      </c>
      <c r="L422" s="226" t="s">
        <v>1529</v>
      </c>
      <c r="M422" s="223" t="s">
        <v>2535</v>
      </c>
      <c r="N422" s="227" t="s">
        <v>1531</v>
      </c>
      <c r="O422" s="227" t="s">
        <v>2444</v>
      </c>
      <c r="P422" s="286" t="s">
        <v>1745</v>
      </c>
    </row>
    <row r="423" spans="1:16" ht="24">
      <c r="A423" s="221">
        <v>421</v>
      </c>
      <c r="B423" s="254">
        <v>2150199</v>
      </c>
      <c r="C423" s="221">
        <v>30101</v>
      </c>
      <c r="D423" s="221">
        <v>50101</v>
      </c>
      <c r="E423" s="223" t="s">
        <v>2536</v>
      </c>
      <c r="F423" s="223" t="s">
        <v>1348</v>
      </c>
      <c r="G423" s="224" t="s">
        <v>2513</v>
      </c>
      <c r="H423" s="224" t="s">
        <v>2532</v>
      </c>
      <c r="I423" s="225">
        <f t="shared" si="10"/>
        <v>0.8</v>
      </c>
      <c r="J423" s="223">
        <v>0.8</v>
      </c>
      <c r="K423" s="226">
        <v>0</v>
      </c>
      <c r="L423" s="226" t="s">
        <v>1697</v>
      </c>
      <c r="M423" s="223" t="s">
        <v>2537</v>
      </c>
      <c r="N423" s="223" t="s">
        <v>1561</v>
      </c>
      <c r="O423" s="227" t="s">
        <v>2444</v>
      </c>
      <c r="P423" s="286" t="s">
        <v>1745</v>
      </c>
    </row>
    <row r="424" spans="1:16" ht="36">
      <c r="A424" s="221">
        <v>422</v>
      </c>
      <c r="B424" s="222">
        <v>2150317</v>
      </c>
      <c r="C424" s="221">
        <v>31299</v>
      </c>
      <c r="D424" s="221">
        <v>50799</v>
      </c>
      <c r="E424" s="229" t="s">
        <v>2538</v>
      </c>
      <c r="F424" s="229" t="s">
        <v>2539</v>
      </c>
      <c r="G424" s="224" t="s">
        <v>2540</v>
      </c>
      <c r="H424" s="224" t="s">
        <v>2540</v>
      </c>
      <c r="I424" s="225">
        <f t="shared" si="10"/>
        <v>2000</v>
      </c>
      <c r="J424" s="227">
        <v>2000</v>
      </c>
      <c r="K424" s="253">
        <v>0</v>
      </c>
      <c r="L424" s="226" t="s">
        <v>1529</v>
      </c>
      <c r="M424" s="227"/>
      <c r="N424" s="227" t="s">
        <v>1531</v>
      </c>
      <c r="O424" s="227" t="s">
        <v>2444</v>
      </c>
      <c r="P424" s="222" t="s">
        <v>1532</v>
      </c>
    </row>
    <row r="425" spans="1:16" ht="36">
      <c r="A425" s="221">
        <v>423</v>
      </c>
      <c r="B425" s="222">
        <v>2150517</v>
      </c>
      <c r="C425" s="221">
        <v>30999</v>
      </c>
      <c r="D425" s="221">
        <v>50499</v>
      </c>
      <c r="E425" s="223" t="s">
        <v>2541</v>
      </c>
      <c r="F425" s="223" t="s">
        <v>2542</v>
      </c>
      <c r="G425" s="224" t="s">
        <v>2540</v>
      </c>
      <c r="H425" s="223" t="s">
        <v>2543</v>
      </c>
      <c r="I425" s="225">
        <f t="shared" si="10"/>
        <v>4756</v>
      </c>
      <c r="J425" s="226">
        <v>4756</v>
      </c>
      <c r="K425" s="225">
        <v>0</v>
      </c>
      <c r="L425" s="226" t="s">
        <v>1529</v>
      </c>
      <c r="M425" s="227" t="s">
        <v>1582</v>
      </c>
      <c r="N425" s="265" t="s">
        <v>1583</v>
      </c>
      <c r="O425" s="227" t="s">
        <v>1584</v>
      </c>
      <c r="P425" s="228" t="s">
        <v>1585</v>
      </c>
    </row>
    <row r="426" spans="1:16" ht="48">
      <c r="A426" s="221">
        <v>424</v>
      </c>
      <c r="B426" s="222">
        <v>2150317</v>
      </c>
      <c r="C426" s="221">
        <v>30227</v>
      </c>
      <c r="D426" s="221">
        <v>50205</v>
      </c>
      <c r="E426" s="223" t="s">
        <v>2544</v>
      </c>
      <c r="F426" s="223" t="s">
        <v>2545</v>
      </c>
      <c r="G426" s="224" t="s">
        <v>2540</v>
      </c>
      <c r="H426" s="224" t="s">
        <v>2540</v>
      </c>
      <c r="I426" s="225">
        <f t="shared" si="10"/>
        <v>102</v>
      </c>
      <c r="J426" s="223">
        <v>102</v>
      </c>
      <c r="K426" s="226">
        <v>0</v>
      </c>
      <c r="L426" s="226" t="s">
        <v>1529</v>
      </c>
      <c r="M426" s="223" t="s">
        <v>2546</v>
      </c>
      <c r="N426" s="223" t="s">
        <v>1561</v>
      </c>
      <c r="O426" s="223" t="s">
        <v>2444</v>
      </c>
      <c r="P426" s="228" t="s">
        <v>1562</v>
      </c>
    </row>
    <row r="427" spans="1:16" ht="120">
      <c r="A427" s="221">
        <v>425</v>
      </c>
      <c r="B427" s="390">
        <v>2011308</v>
      </c>
      <c r="C427" s="390">
        <v>302</v>
      </c>
      <c r="D427" s="390">
        <v>507</v>
      </c>
      <c r="E427" s="229" t="s">
        <v>2547</v>
      </c>
      <c r="F427" s="229" t="s">
        <v>2548</v>
      </c>
      <c r="G427" s="224" t="s">
        <v>2549</v>
      </c>
      <c r="H427" s="224" t="s">
        <v>2549</v>
      </c>
      <c r="I427" s="225">
        <f t="shared" si="10"/>
        <v>500</v>
      </c>
      <c r="J427" s="229">
        <v>500</v>
      </c>
      <c r="K427" s="272">
        <v>0</v>
      </c>
      <c r="L427" s="226" t="s">
        <v>1529</v>
      </c>
      <c r="M427" s="229"/>
      <c r="N427" s="229" t="s">
        <v>1531</v>
      </c>
      <c r="O427" s="227" t="s">
        <v>2444</v>
      </c>
      <c r="P427" s="222" t="s">
        <v>1532</v>
      </c>
    </row>
    <row r="428" spans="1:16" ht="60">
      <c r="A428" s="221">
        <v>426</v>
      </c>
      <c r="B428" s="222">
        <v>2160201</v>
      </c>
      <c r="C428" s="221">
        <v>30302</v>
      </c>
      <c r="D428" s="221">
        <v>505</v>
      </c>
      <c r="E428" s="223" t="s">
        <v>2550</v>
      </c>
      <c r="F428" s="223" t="s">
        <v>2551</v>
      </c>
      <c r="G428" s="224" t="s">
        <v>2549</v>
      </c>
      <c r="H428" s="224" t="s">
        <v>2552</v>
      </c>
      <c r="I428" s="225">
        <f t="shared" si="10"/>
        <v>281.13</v>
      </c>
      <c r="J428" s="265">
        <v>281.13</v>
      </c>
      <c r="K428" s="225">
        <v>0</v>
      </c>
      <c r="L428" s="226" t="s">
        <v>1529</v>
      </c>
      <c r="M428" s="265"/>
      <c r="N428" s="265" t="s">
        <v>1531</v>
      </c>
      <c r="O428" s="265" t="s">
        <v>2444</v>
      </c>
      <c r="P428" s="222" t="s">
        <v>1532</v>
      </c>
    </row>
    <row r="429" spans="1:16" ht="36">
      <c r="A429" s="221">
        <v>427</v>
      </c>
      <c r="B429" s="222">
        <v>2240201</v>
      </c>
      <c r="C429" s="221">
        <v>30201</v>
      </c>
      <c r="D429" s="221">
        <v>50201</v>
      </c>
      <c r="E429" s="223" t="s">
        <v>2553</v>
      </c>
      <c r="F429" s="223" t="s">
        <v>2554</v>
      </c>
      <c r="G429" s="268" t="s">
        <v>2555</v>
      </c>
      <c r="H429" s="268" t="s">
        <v>2555</v>
      </c>
      <c r="I429" s="225">
        <f t="shared" si="10"/>
        <v>388</v>
      </c>
      <c r="J429" s="223">
        <v>388</v>
      </c>
      <c r="K429" s="226">
        <v>0</v>
      </c>
      <c r="L429" s="226" t="s">
        <v>1529</v>
      </c>
      <c r="M429" s="223"/>
      <c r="N429" s="223" t="s">
        <v>1531</v>
      </c>
      <c r="O429" s="265" t="s">
        <v>2444</v>
      </c>
      <c r="P429" s="222" t="s">
        <v>1532</v>
      </c>
    </row>
    <row r="430" spans="1:16" ht="24">
      <c r="A430" s="221">
        <v>428</v>
      </c>
      <c r="B430" s="222">
        <v>2010499</v>
      </c>
      <c r="C430" s="221">
        <v>30299</v>
      </c>
      <c r="D430" s="221">
        <v>50299</v>
      </c>
      <c r="E430" s="229" t="s">
        <v>2556</v>
      </c>
      <c r="F430" s="254" t="s">
        <v>2557</v>
      </c>
      <c r="G430" s="330" t="s">
        <v>2558</v>
      </c>
      <c r="H430" s="330" t="s">
        <v>2558</v>
      </c>
      <c r="I430" s="225">
        <f t="shared" si="10"/>
        <v>2000</v>
      </c>
      <c r="J430" s="227">
        <v>2000</v>
      </c>
      <c r="K430" s="226">
        <v>0</v>
      </c>
      <c r="L430" s="226" t="s">
        <v>1653</v>
      </c>
      <c r="M430" s="227"/>
      <c r="N430" s="227" t="s">
        <v>1531</v>
      </c>
      <c r="O430" s="227" t="s">
        <v>1517</v>
      </c>
      <c r="P430" s="222" t="s">
        <v>1532</v>
      </c>
    </row>
    <row r="431" spans="1:16" ht="24">
      <c r="A431" s="221">
        <v>429</v>
      </c>
      <c r="B431" s="222">
        <v>2220112</v>
      </c>
      <c r="C431" s="221">
        <v>30701</v>
      </c>
      <c r="D431" s="221">
        <v>51101</v>
      </c>
      <c r="E431" s="229" t="s">
        <v>2559</v>
      </c>
      <c r="F431" s="229" t="s">
        <v>2560</v>
      </c>
      <c r="G431" s="330" t="s">
        <v>2558</v>
      </c>
      <c r="H431" s="330" t="s">
        <v>2558</v>
      </c>
      <c r="I431" s="225">
        <f t="shared" si="10"/>
        <v>157.08000000000001</v>
      </c>
      <c r="J431" s="227">
        <v>157.08000000000001</v>
      </c>
      <c r="K431" s="226">
        <v>0</v>
      </c>
      <c r="L431" s="226" t="s">
        <v>1653</v>
      </c>
      <c r="M431" s="227"/>
      <c r="N431" s="227" t="s">
        <v>1531</v>
      </c>
      <c r="O431" s="227" t="s">
        <v>1517</v>
      </c>
      <c r="P431" s="222" t="s">
        <v>1532</v>
      </c>
    </row>
    <row r="432" spans="1:16" ht="60">
      <c r="A432" s="221">
        <v>430</v>
      </c>
      <c r="B432" s="222">
        <v>2220121</v>
      </c>
      <c r="C432" s="221">
        <v>31299</v>
      </c>
      <c r="D432" s="221">
        <v>50799</v>
      </c>
      <c r="E432" s="229" t="s">
        <v>2561</v>
      </c>
      <c r="F432" s="229" t="s">
        <v>2562</v>
      </c>
      <c r="G432" s="330" t="s">
        <v>2558</v>
      </c>
      <c r="H432" s="330" t="s">
        <v>2558</v>
      </c>
      <c r="I432" s="225">
        <f t="shared" si="10"/>
        <v>52.8</v>
      </c>
      <c r="J432" s="227">
        <v>52.8</v>
      </c>
      <c r="K432" s="226">
        <v>0</v>
      </c>
      <c r="L432" s="226" t="s">
        <v>1653</v>
      </c>
      <c r="M432" s="227"/>
      <c r="N432" s="227" t="s">
        <v>1531</v>
      </c>
      <c r="O432" s="227" t="s">
        <v>1517</v>
      </c>
      <c r="P432" s="222" t="s">
        <v>1532</v>
      </c>
    </row>
    <row r="433" spans="1:16" ht="84">
      <c r="A433" s="221">
        <v>431</v>
      </c>
      <c r="B433" s="222">
        <v>2010406</v>
      </c>
      <c r="C433" s="221">
        <v>30299</v>
      </c>
      <c r="D433" s="221">
        <v>50299</v>
      </c>
      <c r="E433" s="229" t="s">
        <v>2563</v>
      </c>
      <c r="F433" s="229" t="s">
        <v>2564</v>
      </c>
      <c r="G433" s="330" t="s">
        <v>2558</v>
      </c>
      <c r="H433" s="330" t="s">
        <v>2558</v>
      </c>
      <c r="I433" s="225">
        <f t="shared" si="10"/>
        <v>53</v>
      </c>
      <c r="J433" s="227">
        <v>53</v>
      </c>
      <c r="K433" s="226">
        <v>0</v>
      </c>
      <c r="L433" s="226" t="s">
        <v>1529</v>
      </c>
      <c r="M433" s="227"/>
      <c r="N433" s="227" t="s">
        <v>1561</v>
      </c>
      <c r="O433" s="227" t="s">
        <v>1517</v>
      </c>
      <c r="P433" s="228" t="s">
        <v>1562</v>
      </c>
    </row>
    <row r="434" spans="1:16" ht="36">
      <c r="A434" s="221">
        <v>432</v>
      </c>
      <c r="B434" s="222">
        <v>2220401</v>
      </c>
      <c r="C434" s="221">
        <v>31299</v>
      </c>
      <c r="D434" s="221">
        <v>50799</v>
      </c>
      <c r="E434" s="229" t="s">
        <v>2565</v>
      </c>
      <c r="F434" s="229" t="s">
        <v>2566</v>
      </c>
      <c r="G434" s="224" t="s">
        <v>2558</v>
      </c>
      <c r="H434" s="224" t="s">
        <v>2567</v>
      </c>
      <c r="I434" s="225">
        <f t="shared" si="10"/>
        <v>190.83</v>
      </c>
      <c r="J434" s="223">
        <v>190.83</v>
      </c>
      <c r="K434" s="226">
        <v>0</v>
      </c>
      <c r="L434" s="226" t="s">
        <v>1653</v>
      </c>
      <c r="M434" s="227" t="s">
        <v>2568</v>
      </c>
      <c r="N434" s="223" t="s">
        <v>1531</v>
      </c>
      <c r="O434" s="227" t="s">
        <v>1517</v>
      </c>
      <c r="P434" s="222" t="s">
        <v>1532</v>
      </c>
    </row>
    <row r="435" spans="1:16" ht="36">
      <c r="A435" s="221">
        <v>433</v>
      </c>
      <c r="B435" s="222">
        <v>2220402</v>
      </c>
      <c r="C435" s="221">
        <v>31299</v>
      </c>
      <c r="D435" s="221">
        <v>50799</v>
      </c>
      <c r="E435" s="223" t="s">
        <v>2569</v>
      </c>
      <c r="F435" s="223" t="s">
        <v>2570</v>
      </c>
      <c r="G435" s="224" t="s">
        <v>2558</v>
      </c>
      <c r="H435" s="224" t="s">
        <v>2567</v>
      </c>
      <c r="I435" s="225">
        <f t="shared" si="10"/>
        <v>44.51</v>
      </c>
      <c r="J435" s="223">
        <v>44.51</v>
      </c>
      <c r="K435" s="226">
        <v>0</v>
      </c>
      <c r="L435" s="226" t="s">
        <v>1653</v>
      </c>
      <c r="M435" s="227" t="s">
        <v>2571</v>
      </c>
      <c r="N435" s="223" t="s">
        <v>1531</v>
      </c>
      <c r="O435" s="227" t="s">
        <v>1517</v>
      </c>
      <c r="P435" s="222" t="s">
        <v>1532</v>
      </c>
    </row>
    <row r="436" spans="1:16" ht="108">
      <c r="A436" s="221">
        <v>434</v>
      </c>
      <c r="B436" s="222">
        <v>2130599</v>
      </c>
      <c r="C436" s="221">
        <v>30299</v>
      </c>
      <c r="D436" s="221">
        <v>50299</v>
      </c>
      <c r="E436" s="223" t="s">
        <v>2572</v>
      </c>
      <c r="F436" s="223" t="s">
        <v>2573</v>
      </c>
      <c r="G436" s="224" t="s">
        <v>2558</v>
      </c>
      <c r="H436" s="224" t="s">
        <v>2574</v>
      </c>
      <c r="I436" s="225">
        <f t="shared" si="10"/>
        <v>25</v>
      </c>
      <c r="J436" s="229">
        <v>25</v>
      </c>
      <c r="K436" s="272">
        <v>0</v>
      </c>
      <c r="L436" s="226" t="s">
        <v>1595</v>
      </c>
      <c r="M436" s="229" t="s">
        <v>2575</v>
      </c>
      <c r="N436" s="229" t="s">
        <v>1561</v>
      </c>
      <c r="O436" s="227" t="s">
        <v>1517</v>
      </c>
      <c r="P436" s="228" t="s">
        <v>1562</v>
      </c>
    </row>
    <row r="437" spans="1:16" ht="24">
      <c r="A437" s="221">
        <v>435</v>
      </c>
      <c r="B437" s="229">
        <v>2130504</v>
      </c>
      <c r="C437" s="229">
        <v>30999</v>
      </c>
      <c r="D437" s="229">
        <v>50499</v>
      </c>
      <c r="E437" s="265" t="s">
        <v>2576</v>
      </c>
      <c r="F437" s="265" t="s">
        <v>1580</v>
      </c>
      <c r="G437" s="224" t="s">
        <v>2558</v>
      </c>
      <c r="H437" s="221" t="s">
        <v>1581</v>
      </c>
      <c r="I437" s="225">
        <f t="shared" si="10"/>
        <v>311.8</v>
      </c>
      <c r="J437" s="225">
        <v>311.8</v>
      </c>
      <c r="K437" s="225">
        <v>0</v>
      </c>
      <c r="L437" s="226" t="s">
        <v>1529</v>
      </c>
      <c r="M437" s="227" t="s">
        <v>1582</v>
      </c>
      <c r="N437" s="265" t="s">
        <v>1583</v>
      </c>
      <c r="O437" s="227" t="s">
        <v>1584</v>
      </c>
      <c r="P437" s="228" t="s">
        <v>1585</v>
      </c>
    </row>
    <row r="438" spans="1:16" ht="60">
      <c r="A438" s="221">
        <v>436</v>
      </c>
      <c r="B438" s="391" t="s">
        <v>2577</v>
      </c>
      <c r="C438" s="227" t="s">
        <v>1619</v>
      </c>
      <c r="D438" s="227" t="s">
        <v>2578</v>
      </c>
      <c r="E438" s="314" t="s">
        <v>2579</v>
      </c>
      <c r="F438" s="392"/>
      <c r="G438" s="224" t="s">
        <v>2580</v>
      </c>
      <c r="H438" s="224" t="s">
        <v>2580</v>
      </c>
      <c r="I438" s="225">
        <f t="shared" si="10"/>
        <v>204</v>
      </c>
      <c r="J438" s="265">
        <v>204</v>
      </c>
      <c r="K438" s="253">
        <v>0</v>
      </c>
      <c r="L438" s="226" t="s">
        <v>1529</v>
      </c>
      <c r="M438" s="392" t="s">
        <v>2581</v>
      </c>
      <c r="N438" s="265" t="s">
        <v>1531</v>
      </c>
      <c r="O438" s="265" t="s">
        <v>1517</v>
      </c>
      <c r="P438" s="222" t="s">
        <v>1532</v>
      </c>
    </row>
    <row r="439" spans="1:16" ht="48">
      <c r="A439" s="221">
        <v>437</v>
      </c>
      <c r="B439" s="234" t="s">
        <v>2577</v>
      </c>
      <c r="C439" s="227" t="s">
        <v>2582</v>
      </c>
      <c r="D439" s="227" t="s">
        <v>2583</v>
      </c>
      <c r="E439" s="271" t="s">
        <v>2584</v>
      </c>
      <c r="F439" s="271" t="s">
        <v>2585</v>
      </c>
      <c r="G439" s="224" t="s">
        <v>2580</v>
      </c>
      <c r="H439" s="224" t="s">
        <v>2580</v>
      </c>
      <c r="I439" s="225">
        <f t="shared" si="10"/>
        <v>8.19</v>
      </c>
      <c r="J439" s="271">
        <v>8.19</v>
      </c>
      <c r="K439" s="393">
        <v>0</v>
      </c>
      <c r="L439" s="226" t="s">
        <v>1540</v>
      </c>
      <c r="M439" s="271" t="s">
        <v>2586</v>
      </c>
      <c r="N439" s="271" t="s">
        <v>1531</v>
      </c>
      <c r="O439" s="265" t="s">
        <v>1517</v>
      </c>
      <c r="P439" s="254" t="s">
        <v>1542</v>
      </c>
    </row>
    <row r="440" spans="1:16" ht="48">
      <c r="A440" s="221">
        <v>438</v>
      </c>
      <c r="B440" s="254">
        <v>2120399</v>
      </c>
      <c r="C440" s="254">
        <v>30201</v>
      </c>
      <c r="D440" s="254">
        <v>502</v>
      </c>
      <c r="E440" s="254" t="s">
        <v>2587</v>
      </c>
      <c r="F440" s="254" t="s">
        <v>2588</v>
      </c>
      <c r="G440" s="268" t="s">
        <v>2580</v>
      </c>
      <c r="H440" s="268" t="s">
        <v>2580</v>
      </c>
      <c r="I440" s="225">
        <f t="shared" si="10"/>
        <v>150</v>
      </c>
      <c r="J440" s="265">
        <v>150</v>
      </c>
      <c r="K440" s="253">
        <v>0</v>
      </c>
      <c r="L440" s="226" t="s">
        <v>1529</v>
      </c>
      <c r="M440" s="254" t="s">
        <v>2589</v>
      </c>
      <c r="N440" s="265" t="s">
        <v>1531</v>
      </c>
      <c r="O440" s="265" t="s">
        <v>1517</v>
      </c>
      <c r="P440" s="228" t="s">
        <v>2076</v>
      </c>
    </row>
    <row r="441" spans="1:16" ht="144">
      <c r="A441" s="221">
        <v>439</v>
      </c>
      <c r="B441" s="234" t="s">
        <v>2577</v>
      </c>
      <c r="C441" s="227" t="s">
        <v>1619</v>
      </c>
      <c r="D441" s="227" t="s">
        <v>2578</v>
      </c>
      <c r="E441" s="265" t="s">
        <v>2590</v>
      </c>
      <c r="F441" s="265" t="s">
        <v>2591</v>
      </c>
      <c r="G441" s="268" t="s">
        <v>2580</v>
      </c>
      <c r="H441" s="268" t="s">
        <v>2580</v>
      </c>
      <c r="I441" s="225">
        <f t="shared" si="10"/>
        <v>3000</v>
      </c>
      <c r="J441" s="265">
        <v>3000</v>
      </c>
      <c r="K441" s="253">
        <v>0</v>
      </c>
      <c r="L441" s="226" t="s">
        <v>1529</v>
      </c>
      <c r="M441" s="265" t="s">
        <v>2592</v>
      </c>
      <c r="N441" s="265" t="s">
        <v>1531</v>
      </c>
      <c r="O441" s="265" t="s">
        <v>1517</v>
      </c>
      <c r="P441" s="228" t="s">
        <v>1549</v>
      </c>
    </row>
    <row r="442" spans="1:16" ht="24">
      <c r="A442" s="221">
        <v>440</v>
      </c>
      <c r="B442" s="234" t="s">
        <v>2577</v>
      </c>
      <c r="C442" s="227" t="s">
        <v>2582</v>
      </c>
      <c r="D442" s="254">
        <v>503</v>
      </c>
      <c r="E442" s="271" t="s">
        <v>2593</v>
      </c>
      <c r="F442" s="271" t="s">
        <v>2594</v>
      </c>
      <c r="G442" s="224" t="s">
        <v>2580</v>
      </c>
      <c r="H442" s="224" t="s">
        <v>2580</v>
      </c>
      <c r="I442" s="225">
        <f t="shared" si="10"/>
        <v>99.6</v>
      </c>
      <c r="J442" s="271">
        <v>99.6</v>
      </c>
      <c r="K442" s="393">
        <v>0</v>
      </c>
      <c r="L442" s="226" t="s">
        <v>1529</v>
      </c>
      <c r="M442" s="271" t="s">
        <v>2595</v>
      </c>
      <c r="N442" s="271" t="s">
        <v>1531</v>
      </c>
      <c r="O442" s="265" t="s">
        <v>1517</v>
      </c>
      <c r="P442" s="228" t="s">
        <v>1549</v>
      </c>
    </row>
    <row r="443" spans="1:16" ht="24">
      <c r="A443" s="221">
        <v>441</v>
      </c>
      <c r="B443" s="234" t="s">
        <v>2577</v>
      </c>
      <c r="C443" s="227" t="s">
        <v>2582</v>
      </c>
      <c r="D443" s="227" t="s">
        <v>2578</v>
      </c>
      <c r="E443" s="265" t="s">
        <v>2596</v>
      </c>
      <c r="F443" s="265" t="s">
        <v>2597</v>
      </c>
      <c r="G443" s="224" t="s">
        <v>2580</v>
      </c>
      <c r="H443" s="224" t="s">
        <v>2580</v>
      </c>
      <c r="I443" s="225">
        <f t="shared" si="10"/>
        <v>50</v>
      </c>
      <c r="J443" s="265">
        <v>50</v>
      </c>
      <c r="K443" s="253">
        <v>0</v>
      </c>
      <c r="L443" s="226" t="s">
        <v>1529</v>
      </c>
      <c r="M443" s="265" t="s">
        <v>2597</v>
      </c>
      <c r="N443" s="265" t="s">
        <v>1531</v>
      </c>
      <c r="O443" s="265" t="s">
        <v>1517</v>
      </c>
      <c r="P443" s="254" t="s">
        <v>1549</v>
      </c>
    </row>
    <row r="444" spans="1:16" ht="48">
      <c r="A444" s="221">
        <v>442</v>
      </c>
      <c r="B444" s="266">
        <v>2120399</v>
      </c>
      <c r="C444" s="394">
        <v>30201</v>
      </c>
      <c r="D444" s="394">
        <v>502</v>
      </c>
      <c r="E444" s="265" t="s">
        <v>2598</v>
      </c>
      <c r="F444" s="265" t="s">
        <v>2599</v>
      </c>
      <c r="G444" s="395" t="s">
        <v>2580</v>
      </c>
      <c r="H444" s="395" t="s">
        <v>2580</v>
      </c>
      <c r="I444" s="225">
        <f t="shared" si="10"/>
        <v>10</v>
      </c>
      <c r="J444" s="265">
        <v>10</v>
      </c>
      <c r="K444" s="253">
        <v>0</v>
      </c>
      <c r="L444" s="226" t="s">
        <v>1595</v>
      </c>
      <c r="M444" s="265" t="s">
        <v>2600</v>
      </c>
      <c r="N444" s="265" t="s">
        <v>1561</v>
      </c>
      <c r="O444" s="265" t="s">
        <v>1517</v>
      </c>
      <c r="P444" s="228" t="s">
        <v>1562</v>
      </c>
    </row>
    <row r="445" spans="1:16" ht="24">
      <c r="A445" s="221">
        <v>443</v>
      </c>
      <c r="B445" s="266">
        <v>2120399</v>
      </c>
      <c r="C445" s="394">
        <v>30201</v>
      </c>
      <c r="D445" s="394">
        <v>502</v>
      </c>
      <c r="E445" s="265" t="s">
        <v>2601</v>
      </c>
      <c r="F445" s="265" t="s">
        <v>2602</v>
      </c>
      <c r="G445" s="395" t="s">
        <v>2580</v>
      </c>
      <c r="H445" s="395" t="s">
        <v>2580</v>
      </c>
      <c r="I445" s="225">
        <f t="shared" si="10"/>
        <v>50</v>
      </c>
      <c r="J445" s="229">
        <v>50</v>
      </c>
      <c r="K445" s="225">
        <v>0</v>
      </c>
      <c r="L445" s="226" t="s">
        <v>1529</v>
      </c>
      <c r="M445" s="229" t="s">
        <v>2603</v>
      </c>
      <c r="N445" s="229" t="s">
        <v>1561</v>
      </c>
      <c r="O445" s="265" t="s">
        <v>1517</v>
      </c>
      <c r="P445" s="228" t="s">
        <v>1562</v>
      </c>
    </row>
    <row r="446" spans="1:16" ht="60">
      <c r="A446" s="221">
        <v>444</v>
      </c>
      <c r="B446" s="266">
        <v>2120399</v>
      </c>
      <c r="C446" s="394">
        <v>30201</v>
      </c>
      <c r="D446" s="394">
        <v>502</v>
      </c>
      <c r="E446" s="265" t="s">
        <v>2604</v>
      </c>
      <c r="F446" s="265" t="s">
        <v>2605</v>
      </c>
      <c r="G446" s="395" t="s">
        <v>2580</v>
      </c>
      <c r="H446" s="395" t="s">
        <v>2580</v>
      </c>
      <c r="I446" s="225">
        <f t="shared" si="10"/>
        <v>50</v>
      </c>
      <c r="J446" s="265">
        <v>50</v>
      </c>
      <c r="K446" s="253">
        <v>0</v>
      </c>
      <c r="L446" s="226" t="s">
        <v>1595</v>
      </c>
      <c r="M446" s="265" t="s">
        <v>2606</v>
      </c>
      <c r="N446" s="265" t="s">
        <v>1561</v>
      </c>
      <c r="O446" s="265" t="s">
        <v>1517</v>
      </c>
      <c r="P446" s="228" t="s">
        <v>1562</v>
      </c>
    </row>
    <row r="447" spans="1:16" ht="48">
      <c r="A447" s="221">
        <v>445</v>
      </c>
      <c r="B447" s="254">
        <v>2120399</v>
      </c>
      <c r="C447" s="221">
        <v>31005</v>
      </c>
      <c r="D447" s="254">
        <v>503</v>
      </c>
      <c r="E447" s="221" t="s">
        <v>2607</v>
      </c>
      <c r="F447" s="265" t="s">
        <v>2605</v>
      </c>
      <c r="G447" s="224" t="s">
        <v>2580</v>
      </c>
      <c r="H447" s="268" t="s">
        <v>2580</v>
      </c>
      <c r="I447" s="225">
        <f t="shared" si="10"/>
        <v>30</v>
      </c>
      <c r="J447" s="265">
        <v>30</v>
      </c>
      <c r="K447" s="253">
        <v>0</v>
      </c>
      <c r="L447" s="226" t="s">
        <v>1529</v>
      </c>
      <c r="M447" s="254" t="s">
        <v>2608</v>
      </c>
      <c r="N447" s="265" t="s">
        <v>1561</v>
      </c>
      <c r="O447" s="265" t="s">
        <v>1517</v>
      </c>
      <c r="P447" s="228" t="s">
        <v>1562</v>
      </c>
    </row>
    <row r="448" spans="1:16" ht="60">
      <c r="A448" s="221">
        <v>446</v>
      </c>
      <c r="B448" s="222">
        <v>2120199</v>
      </c>
      <c r="C448" s="221">
        <v>30299</v>
      </c>
      <c r="D448" s="221">
        <v>50502</v>
      </c>
      <c r="E448" s="229" t="s">
        <v>2609</v>
      </c>
      <c r="F448" s="229" t="s">
        <v>2610</v>
      </c>
      <c r="G448" s="224" t="s">
        <v>2580</v>
      </c>
      <c r="H448" s="224" t="s">
        <v>2611</v>
      </c>
      <c r="I448" s="225">
        <f t="shared" si="10"/>
        <v>32</v>
      </c>
      <c r="J448" s="227">
        <v>32</v>
      </c>
      <c r="K448" s="253">
        <v>0</v>
      </c>
      <c r="L448" s="226" t="s">
        <v>1529</v>
      </c>
      <c r="M448" s="227" t="s">
        <v>2612</v>
      </c>
      <c r="N448" s="227" t="s">
        <v>1531</v>
      </c>
      <c r="O448" s="227" t="s">
        <v>1517</v>
      </c>
      <c r="P448" s="228" t="s">
        <v>1549</v>
      </c>
    </row>
    <row r="449" spans="1:16" ht="36">
      <c r="A449" s="221">
        <v>447</v>
      </c>
      <c r="B449" s="229">
        <v>2140104</v>
      </c>
      <c r="C449" s="229">
        <v>30905</v>
      </c>
      <c r="D449" s="229">
        <v>50402</v>
      </c>
      <c r="E449" s="265" t="s">
        <v>2613</v>
      </c>
      <c r="F449" s="265" t="s">
        <v>1580</v>
      </c>
      <c r="G449" s="224" t="s">
        <v>2580</v>
      </c>
      <c r="H449" s="221" t="s">
        <v>1581</v>
      </c>
      <c r="I449" s="225">
        <f t="shared" si="10"/>
        <v>1908.1393579999999</v>
      </c>
      <c r="J449" s="253">
        <v>1908.1393579999999</v>
      </c>
      <c r="K449" s="229">
        <v>0</v>
      </c>
      <c r="L449" s="226" t="s">
        <v>1529</v>
      </c>
      <c r="M449" s="227" t="s">
        <v>1582</v>
      </c>
      <c r="N449" s="265" t="s">
        <v>1583</v>
      </c>
      <c r="O449" s="227" t="s">
        <v>1584</v>
      </c>
      <c r="P449" s="228" t="s">
        <v>1585</v>
      </c>
    </row>
    <row r="450" spans="1:16" ht="36">
      <c r="A450" s="221">
        <v>448</v>
      </c>
      <c r="B450" s="229">
        <v>2050102</v>
      </c>
      <c r="C450" s="229">
        <v>30905</v>
      </c>
      <c r="D450" s="229">
        <v>50402</v>
      </c>
      <c r="E450" s="396" t="s">
        <v>2613</v>
      </c>
      <c r="F450" s="265" t="s">
        <v>1580</v>
      </c>
      <c r="G450" s="224" t="s">
        <v>2580</v>
      </c>
      <c r="H450" s="221" t="s">
        <v>1581</v>
      </c>
      <c r="I450" s="225">
        <f t="shared" si="10"/>
        <v>9000</v>
      </c>
      <c r="J450" s="253">
        <v>9000</v>
      </c>
      <c r="K450" s="229">
        <v>0</v>
      </c>
      <c r="L450" s="226" t="s">
        <v>1529</v>
      </c>
      <c r="M450" s="227" t="s">
        <v>1582</v>
      </c>
      <c r="N450" s="265" t="s">
        <v>1583</v>
      </c>
      <c r="O450" s="227" t="s">
        <v>1584</v>
      </c>
      <c r="P450" s="228" t="s">
        <v>1585</v>
      </c>
    </row>
    <row r="451" spans="1:16" ht="24">
      <c r="A451" s="221">
        <v>449</v>
      </c>
      <c r="B451" s="229">
        <v>2120399</v>
      </c>
      <c r="C451" s="229">
        <v>30905</v>
      </c>
      <c r="D451" s="229">
        <v>50402</v>
      </c>
      <c r="E451" s="396" t="s">
        <v>2614</v>
      </c>
      <c r="F451" s="265" t="s">
        <v>1580</v>
      </c>
      <c r="G451" s="224" t="s">
        <v>2580</v>
      </c>
      <c r="H451" s="221" t="s">
        <v>1581</v>
      </c>
      <c r="I451" s="225">
        <f t="shared" si="10"/>
        <v>1244.3499999999999</v>
      </c>
      <c r="J451" s="225">
        <v>1244.3499999999999</v>
      </c>
      <c r="K451" s="229">
        <v>0</v>
      </c>
      <c r="L451" s="226" t="s">
        <v>1529</v>
      </c>
      <c r="M451" s="227" t="s">
        <v>1582</v>
      </c>
      <c r="N451" s="265" t="s">
        <v>1583</v>
      </c>
      <c r="O451" s="227" t="s">
        <v>1584</v>
      </c>
      <c r="P451" s="228" t="s">
        <v>1585</v>
      </c>
    </row>
    <row r="452" spans="1:16" ht="36">
      <c r="A452" s="221">
        <v>450</v>
      </c>
      <c r="B452" s="254">
        <v>2160219</v>
      </c>
      <c r="C452" s="221">
        <v>31299</v>
      </c>
      <c r="D452" s="221">
        <v>50799</v>
      </c>
      <c r="E452" s="223" t="s">
        <v>2615</v>
      </c>
      <c r="F452" s="223" t="s">
        <v>2616</v>
      </c>
      <c r="G452" s="224" t="s">
        <v>2617</v>
      </c>
      <c r="H452" s="224" t="s">
        <v>2617</v>
      </c>
      <c r="I452" s="225">
        <f t="shared" si="10"/>
        <v>30</v>
      </c>
      <c r="J452" s="223">
        <v>30</v>
      </c>
      <c r="K452" s="226">
        <v>0</v>
      </c>
      <c r="L452" s="226" t="s">
        <v>1529</v>
      </c>
      <c r="M452" s="223" t="s">
        <v>2618</v>
      </c>
      <c r="N452" s="223" t="s">
        <v>1531</v>
      </c>
      <c r="O452" s="265" t="s">
        <v>1517</v>
      </c>
      <c r="P452" s="222" t="s">
        <v>1532</v>
      </c>
    </row>
    <row r="453" spans="1:16" ht="36">
      <c r="A453" s="221">
        <v>451</v>
      </c>
      <c r="B453" s="340">
        <v>2160201</v>
      </c>
      <c r="C453" s="341">
        <v>31299</v>
      </c>
      <c r="D453" s="341">
        <v>50799</v>
      </c>
      <c r="E453" s="397" t="s">
        <v>2619</v>
      </c>
      <c r="F453" s="227" t="s">
        <v>2620</v>
      </c>
      <c r="G453" s="224" t="s">
        <v>2617</v>
      </c>
      <c r="H453" s="224" t="s">
        <v>2617</v>
      </c>
      <c r="I453" s="225">
        <f t="shared" si="10"/>
        <v>14</v>
      </c>
      <c r="J453" s="227" t="s">
        <v>2621</v>
      </c>
      <c r="K453" s="253">
        <v>0</v>
      </c>
      <c r="L453" s="226" t="s">
        <v>1529</v>
      </c>
      <c r="M453" s="223" t="s">
        <v>2622</v>
      </c>
      <c r="N453" s="227" t="s">
        <v>1531</v>
      </c>
      <c r="O453" s="265" t="s">
        <v>1517</v>
      </c>
      <c r="P453" s="228" t="s">
        <v>1549</v>
      </c>
    </row>
    <row r="454" spans="1:16" ht="24">
      <c r="A454" s="221">
        <v>452</v>
      </c>
      <c r="B454" s="397">
        <v>2160201</v>
      </c>
      <c r="C454" s="341">
        <v>30299</v>
      </c>
      <c r="D454" s="341">
        <v>50299</v>
      </c>
      <c r="E454" s="342" t="s">
        <v>2623</v>
      </c>
      <c r="F454" s="227" t="s">
        <v>2620</v>
      </c>
      <c r="G454" s="224" t="s">
        <v>2617</v>
      </c>
      <c r="H454" s="224" t="s">
        <v>2617</v>
      </c>
      <c r="I454" s="225">
        <f t="shared" si="10"/>
        <v>20</v>
      </c>
      <c r="J454" s="223">
        <v>20</v>
      </c>
      <c r="K454" s="226">
        <v>0</v>
      </c>
      <c r="L454" s="226" t="s">
        <v>1529</v>
      </c>
      <c r="M454" s="223" t="s">
        <v>2624</v>
      </c>
      <c r="N454" s="223" t="s">
        <v>1561</v>
      </c>
      <c r="O454" s="265" t="s">
        <v>1517</v>
      </c>
      <c r="P454" s="228" t="s">
        <v>1562</v>
      </c>
    </row>
    <row r="455" spans="1:16" ht="24">
      <c r="A455" s="221">
        <v>453</v>
      </c>
      <c r="B455" s="397">
        <v>2160201</v>
      </c>
      <c r="C455" s="341">
        <v>30299</v>
      </c>
      <c r="D455" s="341">
        <v>50299</v>
      </c>
      <c r="E455" s="398" t="s">
        <v>2625</v>
      </c>
      <c r="F455" s="265" t="s">
        <v>1348</v>
      </c>
      <c r="G455" s="224" t="s">
        <v>2617</v>
      </c>
      <c r="H455" s="224" t="s">
        <v>2617</v>
      </c>
      <c r="I455" s="225">
        <f t="shared" si="10"/>
        <v>10</v>
      </c>
      <c r="J455" s="227" t="s">
        <v>18</v>
      </c>
      <c r="K455" s="226">
        <v>0</v>
      </c>
      <c r="L455" s="226" t="s">
        <v>1529</v>
      </c>
      <c r="M455" s="227" t="s">
        <v>2626</v>
      </c>
      <c r="N455" s="227" t="s">
        <v>1561</v>
      </c>
      <c r="O455" s="265" t="s">
        <v>1517</v>
      </c>
      <c r="P455" s="228" t="s">
        <v>1562</v>
      </c>
    </row>
    <row r="456" spans="1:16" ht="24">
      <c r="A456" s="221">
        <v>454</v>
      </c>
      <c r="B456" s="222">
        <v>2012906</v>
      </c>
      <c r="C456" s="221">
        <v>30228</v>
      </c>
      <c r="D456" s="221">
        <v>502</v>
      </c>
      <c r="E456" s="223" t="s">
        <v>2627</v>
      </c>
      <c r="F456" s="223" t="s">
        <v>2628</v>
      </c>
      <c r="G456" s="224" t="s">
        <v>2629</v>
      </c>
      <c r="H456" s="224" t="s">
        <v>2629</v>
      </c>
      <c r="I456" s="225">
        <f t="shared" si="10"/>
        <v>100</v>
      </c>
      <c r="J456" s="227">
        <v>100</v>
      </c>
      <c r="K456" s="226">
        <v>0</v>
      </c>
      <c r="L456" s="226" t="s">
        <v>1595</v>
      </c>
      <c r="M456" s="227"/>
      <c r="N456" s="227" t="s">
        <v>1531</v>
      </c>
      <c r="O456" s="227" t="s">
        <v>1517</v>
      </c>
      <c r="P456" s="222" t="s">
        <v>1532</v>
      </c>
    </row>
    <row r="457" spans="1:16" ht="48">
      <c r="A457" s="221">
        <v>455</v>
      </c>
      <c r="B457" s="222">
        <v>2012699</v>
      </c>
      <c r="C457" s="221">
        <v>30201</v>
      </c>
      <c r="D457" s="221">
        <v>50201</v>
      </c>
      <c r="E457" s="223" t="s">
        <v>2630</v>
      </c>
      <c r="F457" s="223" t="s">
        <v>2631</v>
      </c>
      <c r="G457" s="224" t="s">
        <v>2632</v>
      </c>
      <c r="H457" s="224" t="s">
        <v>2632</v>
      </c>
      <c r="I457" s="225">
        <f t="shared" si="10"/>
        <v>115</v>
      </c>
      <c r="J457" s="227">
        <v>115</v>
      </c>
      <c r="K457" s="225">
        <v>0</v>
      </c>
      <c r="L457" s="226" t="s">
        <v>1529</v>
      </c>
      <c r="M457" s="227"/>
      <c r="N457" s="227" t="s">
        <v>1531</v>
      </c>
      <c r="O457" s="227" t="s">
        <v>1353</v>
      </c>
      <c r="P457" s="222" t="s">
        <v>1532</v>
      </c>
    </row>
    <row r="458" spans="1:16" ht="120">
      <c r="A458" s="221">
        <v>456</v>
      </c>
      <c r="B458" s="222">
        <v>2012604</v>
      </c>
      <c r="C458" s="221">
        <v>30226</v>
      </c>
      <c r="D458" s="221">
        <v>50205</v>
      </c>
      <c r="E458" s="223" t="s">
        <v>2633</v>
      </c>
      <c r="F458" s="223" t="s">
        <v>2634</v>
      </c>
      <c r="G458" s="224" t="s">
        <v>2632</v>
      </c>
      <c r="H458" s="224" t="s">
        <v>2632</v>
      </c>
      <c r="I458" s="225">
        <f t="shared" si="10"/>
        <v>50</v>
      </c>
      <c r="J458" s="227">
        <v>50</v>
      </c>
      <c r="K458" s="226">
        <v>0</v>
      </c>
      <c r="L458" s="226" t="s">
        <v>1595</v>
      </c>
      <c r="M458" s="227" t="s">
        <v>2635</v>
      </c>
      <c r="N458" s="227" t="s">
        <v>1561</v>
      </c>
      <c r="O458" s="227" t="s">
        <v>1353</v>
      </c>
      <c r="P458" s="228" t="s">
        <v>1562</v>
      </c>
    </row>
    <row r="459" spans="1:16" ht="24">
      <c r="A459" s="221">
        <v>457</v>
      </c>
      <c r="B459" s="222">
        <v>20607</v>
      </c>
      <c r="C459" s="221">
        <v>30201</v>
      </c>
      <c r="D459" s="221">
        <v>50201</v>
      </c>
      <c r="E459" s="223" t="s">
        <v>2636</v>
      </c>
      <c r="F459" s="223" t="s">
        <v>1348</v>
      </c>
      <c r="G459" s="224" t="s">
        <v>2637</v>
      </c>
      <c r="H459" s="224" t="s">
        <v>2637</v>
      </c>
      <c r="I459" s="225">
        <f t="shared" si="10"/>
        <v>34</v>
      </c>
      <c r="J459" s="227">
        <v>34</v>
      </c>
      <c r="K459" s="226">
        <v>0</v>
      </c>
      <c r="L459" s="226" t="s">
        <v>1595</v>
      </c>
      <c r="M459" s="227" t="s">
        <v>2638</v>
      </c>
      <c r="N459" s="227" t="s">
        <v>1531</v>
      </c>
      <c r="O459" s="227" t="s">
        <v>1353</v>
      </c>
      <c r="P459" s="222" t="s">
        <v>1532</v>
      </c>
    </row>
    <row r="460" spans="1:16" ht="24">
      <c r="A460" s="221">
        <v>458</v>
      </c>
      <c r="B460" s="222">
        <v>20607</v>
      </c>
      <c r="C460" s="221">
        <v>30299</v>
      </c>
      <c r="D460" s="221">
        <v>50299</v>
      </c>
      <c r="E460" s="223" t="s">
        <v>2639</v>
      </c>
      <c r="F460" s="223" t="s">
        <v>2640</v>
      </c>
      <c r="G460" s="224" t="s">
        <v>2637</v>
      </c>
      <c r="H460" s="224" t="s">
        <v>2637</v>
      </c>
      <c r="I460" s="225">
        <f t="shared" si="10"/>
        <v>95</v>
      </c>
      <c r="J460" s="227">
        <v>95</v>
      </c>
      <c r="K460" s="226">
        <v>0</v>
      </c>
      <c r="L460" s="226" t="s">
        <v>1595</v>
      </c>
      <c r="M460" s="227" t="s">
        <v>2641</v>
      </c>
      <c r="N460" s="227" t="s">
        <v>1531</v>
      </c>
      <c r="O460" s="227" t="s">
        <v>1353</v>
      </c>
      <c r="P460" s="228" t="s">
        <v>1549</v>
      </c>
    </row>
    <row r="461" spans="1:16" ht="60">
      <c r="A461" s="221">
        <v>459</v>
      </c>
      <c r="B461" s="221">
        <v>2060404</v>
      </c>
      <c r="C461" s="222">
        <v>302</v>
      </c>
      <c r="D461" s="221" t="s">
        <v>2642</v>
      </c>
      <c r="E461" s="221" t="s">
        <v>2643</v>
      </c>
      <c r="F461" s="223" t="s">
        <v>2644</v>
      </c>
      <c r="G461" s="224" t="s">
        <v>2645</v>
      </c>
      <c r="H461" s="224" t="s">
        <v>2645</v>
      </c>
      <c r="I461" s="225">
        <f t="shared" si="10"/>
        <v>800</v>
      </c>
      <c r="J461" s="227">
        <v>800</v>
      </c>
      <c r="K461" s="225">
        <v>0</v>
      </c>
      <c r="L461" s="226" t="s">
        <v>1529</v>
      </c>
      <c r="M461" s="226" t="s">
        <v>2646</v>
      </c>
      <c r="N461" s="227" t="s">
        <v>1531</v>
      </c>
      <c r="O461" s="227" t="s">
        <v>1353</v>
      </c>
      <c r="P461" s="222" t="s">
        <v>1532</v>
      </c>
    </row>
    <row r="462" spans="1:16" ht="24">
      <c r="A462" s="221">
        <v>460</v>
      </c>
      <c r="B462" s="266">
        <v>2130803</v>
      </c>
      <c r="C462" s="263">
        <v>30399</v>
      </c>
      <c r="D462" s="263">
        <v>50999</v>
      </c>
      <c r="E462" s="229" t="s">
        <v>2647</v>
      </c>
      <c r="F462" s="229" t="s">
        <v>2648</v>
      </c>
      <c r="G462" s="268" t="s">
        <v>2649</v>
      </c>
      <c r="H462" s="221" t="s">
        <v>424</v>
      </c>
      <c r="I462" s="225">
        <f t="shared" si="10"/>
        <v>69.12</v>
      </c>
      <c r="J462" s="253">
        <v>69.12</v>
      </c>
      <c r="K462" s="253">
        <v>0</v>
      </c>
      <c r="L462" s="226" t="s">
        <v>1529</v>
      </c>
      <c r="M462" s="227" t="s">
        <v>2650</v>
      </c>
      <c r="N462" s="265" t="s">
        <v>1531</v>
      </c>
      <c r="O462" s="227" t="s">
        <v>1584</v>
      </c>
      <c r="P462" s="222" t="s">
        <v>1532</v>
      </c>
    </row>
    <row r="463" spans="1:16" ht="36">
      <c r="A463" s="221">
        <v>461</v>
      </c>
      <c r="B463" s="266">
        <v>2130803</v>
      </c>
      <c r="C463" s="263">
        <v>30399</v>
      </c>
      <c r="D463" s="263">
        <v>50999</v>
      </c>
      <c r="E463" s="223" t="s">
        <v>2651</v>
      </c>
      <c r="F463" s="223" t="s">
        <v>2652</v>
      </c>
      <c r="G463" s="268" t="s">
        <v>2649</v>
      </c>
      <c r="H463" s="221" t="s">
        <v>424</v>
      </c>
      <c r="I463" s="225">
        <f t="shared" si="10"/>
        <v>10.5</v>
      </c>
      <c r="J463" s="226">
        <v>10.5</v>
      </c>
      <c r="K463" s="226">
        <v>0</v>
      </c>
      <c r="L463" s="226" t="s">
        <v>1529</v>
      </c>
      <c r="M463" s="227" t="s">
        <v>2653</v>
      </c>
      <c r="N463" s="265" t="s">
        <v>1531</v>
      </c>
      <c r="O463" s="227" t="s">
        <v>1584</v>
      </c>
      <c r="P463" s="222" t="s">
        <v>1532</v>
      </c>
    </row>
    <row r="464" spans="1:16" ht="24">
      <c r="A464" s="221">
        <v>462</v>
      </c>
      <c r="B464" s="265">
        <v>2130108</v>
      </c>
      <c r="C464" s="265">
        <v>30201</v>
      </c>
      <c r="D464" s="265">
        <v>50201</v>
      </c>
      <c r="E464" s="265" t="s">
        <v>2654</v>
      </c>
      <c r="F464" s="265" t="s">
        <v>2655</v>
      </c>
      <c r="G464" s="268" t="s">
        <v>2649</v>
      </c>
      <c r="H464" s="265" t="s">
        <v>2649</v>
      </c>
      <c r="I464" s="225">
        <f t="shared" si="10"/>
        <v>88</v>
      </c>
      <c r="J464" s="265">
        <v>88</v>
      </c>
      <c r="K464" s="225">
        <v>0</v>
      </c>
      <c r="L464" s="226" t="s">
        <v>1529</v>
      </c>
      <c r="M464" s="265"/>
      <c r="N464" s="265" t="s">
        <v>1531</v>
      </c>
      <c r="O464" s="265" t="s">
        <v>1507</v>
      </c>
      <c r="P464" s="228" t="s">
        <v>1549</v>
      </c>
    </row>
    <row r="465" spans="1:16" ht="24">
      <c r="A465" s="221">
        <v>463</v>
      </c>
      <c r="B465" s="266">
        <v>2130803</v>
      </c>
      <c r="C465" s="263">
        <v>30399</v>
      </c>
      <c r="D465" s="263">
        <v>50999</v>
      </c>
      <c r="E465" s="265" t="s">
        <v>2656</v>
      </c>
      <c r="F465" s="229" t="s">
        <v>1980</v>
      </c>
      <c r="G465" s="268" t="s">
        <v>2649</v>
      </c>
      <c r="H465" s="223" t="s">
        <v>2657</v>
      </c>
      <c r="I465" s="225">
        <f t="shared" si="10"/>
        <v>129.6</v>
      </c>
      <c r="J465" s="226">
        <v>64.8</v>
      </c>
      <c r="K465" s="226">
        <v>64.8</v>
      </c>
      <c r="L465" s="226" t="s">
        <v>1529</v>
      </c>
      <c r="M465" s="223" t="s">
        <v>2658</v>
      </c>
      <c r="N465" s="265" t="s">
        <v>1531</v>
      </c>
      <c r="O465" s="227" t="s">
        <v>1584</v>
      </c>
      <c r="P465" s="222" t="s">
        <v>1532</v>
      </c>
    </row>
    <row r="466" spans="1:16" ht="24">
      <c r="A466" s="221">
        <v>464</v>
      </c>
      <c r="B466" s="266">
        <v>2130803</v>
      </c>
      <c r="C466" s="263">
        <v>30399</v>
      </c>
      <c r="D466" s="263">
        <v>50999</v>
      </c>
      <c r="E466" s="399" t="s">
        <v>2659</v>
      </c>
      <c r="F466" s="229" t="s">
        <v>2660</v>
      </c>
      <c r="G466" s="268" t="s">
        <v>2649</v>
      </c>
      <c r="H466" s="265" t="s">
        <v>2661</v>
      </c>
      <c r="I466" s="225">
        <f t="shared" si="10"/>
        <v>242</v>
      </c>
      <c r="J466" s="253">
        <v>29</v>
      </c>
      <c r="K466" s="285">
        <v>213</v>
      </c>
      <c r="L466" s="226" t="s">
        <v>1529</v>
      </c>
      <c r="M466" s="229" t="s">
        <v>2662</v>
      </c>
      <c r="N466" s="265" t="s">
        <v>1531</v>
      </c>
      <c r="O466" s="227" t="s">
        <v>1584</v>
      </c>
      <c r="P466" s="222" t="s">
        <v>1532</v>
      </c>
    </row>
    <row r="467" spans="1:16" ht="48">
      <c r="A467" s="221">
        <v>465</v>
      </c>
      <c r="B467" s="266">
        <v>2130803</v>
      </c>
      <c r="C467" s="263">
        <v>30399</v>
      </c>
      <c r="D467" s="263">
        <v>50999</v>
      </c>
      <c r="E467" s="399" t="s">
        <v>2663</v>
      </c>
      <c r="F467" s="229" t="s">
        <v>2660</v>
      </c>
      <c r="G467" s="268" t="s">
        <v>2649</v>
      </c>
      <c r="H467" s="265" t="s">
        <v>2661</v>
      </c>
      <c r="I467" s="225">
        <f t="shared" si="10"/>
        <v>1037</v>
      </c>
      <c r="J467" s="253">
        <v>148</v>
      </c>
      <c r="K467" s="265">
        <v>889</v>
      </c>
      <c r="L467" s="226" t="s">
        <v>1529</v>
      </c>
      <c r="M467" s="229" t="s">
        <v>2664</v>
      </c>
      <c r="N467" s="265" t="s">
        <v>1531</v>
      </c>
      <c r="O467" s="227" t="s">
        <v>1584</v>
      </c>
      <c r="P467" s="222" t="s">
        <v>1532</v>
      </c>
    </row>
    <row r="468" spans="1:16" ht="60">
      <c r="A468" s="221">
        <v>466</v>
      </c>
      <c r="B468" s="254">
        <v>2130135</v>
      </c>
      <c r="C468" s="254">
        <v>31299</v>
      </c>
      <c r="D468" s="254">
        <v>50799</v>
      </c>
      <c r="E468" s="254" t="s">
        <v>2665</v>
      </c>
      <c r="F468" s="254" t="s">
        <v>2666</v>
      </c>
      <c r="G468" s="268" t="s">
        <v>2649</v>
      </c>
      <c r="H468" s="268" t="s">
        <v>2667</v>
      </c>
      <c r="I468" s="225">
        <f t="shared" si="10"/>
        <v>25</v>
      </c>
      <c r="J468" s="253">
        <v>25</v>
      </c>
      <c r="K468" s="253">
        <v>0</v>
      </c>
      <c r="L468" s="226" t="s">
        <v>1529</v>
      </c>
      <c r="M468" s="227" t="s">
        <v>2668</v>
      </c>
      <c r="N468" s="227" t="s">
        <v>1531</v>
      </c>
      <c r="O468" s="265" t="s">
        <v>1507</v>
      </c>
      <c r="P468" s="228" t="s">
        <v>1549</v>
      </c>
    </row>
    <row r="469" spans="1:16" ht="60">
      <c r="A469" s="221">
        <v>467</v>
      </c>
      <c r="B469" s="254">
        <v>2130135</v>
      </c>
      <c r="C469" s="254">
        <v>31299</v>
      </c>
      <c r="D469" s="254">
        <v>50799</v>
      </c>
      <c r="E469" s="254" t="s">
        <v>2669</v>
      </c>
      <c r="F469" s="254" t="s">
        <v>2666</v>
      </c>
      <c r="G469" s="268" t="s">
        <v>2649</v>
      </c>
      <c r="H469" s="268" t="s">
        <v>2670</v>
      </c>
      <c r="I469" s="225">
        <f t="shared" si="10"/>
        <v>8</v>
      </c>
      <c r="J469" s="253">
        <v>8</v>
      </c>
      <c r="K469" s="226">
        <v>0</v>
      </c>
      <c r="L469" s="226" t="s">
        <v>1529</v>
      </c>
      <c r="M469" s="227" t="s">
        <v>2671</v>
      </c>
      <c r="N469" s="223" t="s">
        <v>1531</v>
      </c>
      <c r="O469" s="265" t="s">
        <v>1507</v>
      </c>
      <c r="P469" s="228" t="s">
        <v>1549</v>
      </c>
    </row>
    <row r="470" spans="1:16" ht="84">
      <c r="A470" s="221">
        <v>468</v>
      </c>
      <c r="B470" s="254">
        <v>2130108</v>
      </c>
      <c r="C470" s="254">
        <v>31299</v>
      </c>
      <c r="D470" s="254">
        <v>50799</v>
      </c>
      <c r="E470" s="254" t="s">
        <v>2672</v>
      </c>
      <c r="F470" s="254" t="s">
        <v>2673</v>
      </c>
      <c r="G470" s="268" t="s">
        <v>2649</v>
      </c>
      <c r="H470" s="268" t="s">
        <v>2674</v>
      </c>
      <c r="I470" s="225">
        <f t="shared" si="10"/>
        <v>25.2</v>
      </c>
      <c r="J470" s="253">
        <v>25.2</v>
      </c>
      <c r="K470" s="226">
        <v>0</v>
      </c>
      <c r="L470" s="226" t="s">
        <v>1529</v>
      </c>
      <c r="M470" s="223" t="s">
        <v>2675</v>
      </c>
      <c r="N470" s="223" t="s">
        <v>1531</v>
      </c>
      <c r="O470" s="265" t="s">
        <v>1507</v>
      </c>
      <c r="P470" s="228" t="s">
        <v>1532</v>
      </c>
    </row>
    <row r="471" spans="1:16" ht="72">
      <c r="A471" s="221">
        <v>469</v>
      </c>
      <c r="B471" s="222">
        <v>2130306</v>
      </c>
      <c r="C471" s="221">
        <v>30213</v>
      </c>
      <c r="D471" s="221">
        <v>50209</v>
      </c>
      <c r="E471" s="222" t="s">
        <v>2676</v>
      </c>
      <c r="F471" s="223" t="s">
        <v>2677</v>
      </c>
      <c r="G471" s="224" t="s">
        <v>2678</v>
      </c>
      <c r="H471" s="224" t="s">
        <v>2678</v>
      </c>
      <c r="I471" s="225">
        <f t="shared" si="10"/>
        <v>96</v>
      </c>
      <c r="J471" s="223">
        <v>96</v>
      </c>
      <c r="K471" s="226">
        <v>0</v>
      </c>
      <c r="L471" s="226" t="s">
        <v>1529</v>
      </c>
      <c r="M471" s="223" t="s">
        <v>2679</v>
      </c>
      <c r="N471" s="223" t="s">
        <v>1561</v>
      </c>
      <c r="O471" s="265" t="s">
        <v>1507</v>
      </c>
      <c r="P471" s="228" t="s">
        <v>1562</v>
      </c>
    </row>
    <row r="472" spans="1:16" ht="72">
      <c r="A472" s="221">
        <v>470</v>
      </c>
      <c r="B472" s="400">
        <v>2130301</v>
      </c>
      <c r="C472" s="401">
        <v>30201</v>
      </c>
      <c r="D472" s="401">
        <v>50201</v>
      </c>
      <c r="E472" s="402" t="s">
        <v>2680</v>
      </c>
      <c r="F472" s="402" t="s">
        <v>1348</v>
      </c>
      <c r="G472" s="274" t="s">
        <v>2678</v>
      </c>
      <c r="H472" s="274" t="s">
        <v>2678</v>
      </c>
      <c r="I472" s="225">
        <f>J472+K472</f>
        <v>16</v>
      </c>
      <c r="J472" s="227">
        <v>16</v>
      </c>
      <c r="K472" s="226">
        <v>0</v>
      </c>
      <c r="L472" s="226" t="s">
        <v>1529</v>
      </c>
      <c r="M472" s="227" t="s">
        <v>2681</v>
      </c>
      <c r="N472" s="223" t="s">
        <v>1561</v>
      </c>
      <c r="O472" s="265" t="s">
        <v>1507</v>
      </c>
      <c r="P472" s="228" t="s">
        <v>1562</v>
      </c>
    </row>
    <row r="473" spans="1:16" ht="36">
      <c r="A473" s="221">
        <v>471</v>
      </c>
      <c r="B473" s="222">
        <v>2130301</v>
      </c>
      <c r="C473" s="221">
        <v>30101</v>
      </c>
      <c r="D473" s="221">
        <v>50599</v>
      </c>
      <c r="E473" s="223" t="s">
        <v>2682</v>
      </c>
      <c r="F473" s="223" t="s">
        <v>2683</v>
      </c>
      <c r="G473" s="224" t="s">
        <v>2678</v>
      </c>
      <c r="H473" s="224" t="s">
        <v>2684</v>
      </c>
      <c r="I473" s="225">
        <f>J473+K473</f>
        <v>40</v>
      </c>
      <c r="J473" s="227">
        <v>40</v>
      </c>
      <c r="K473" s="226">
        <v>0</v>
      </c>
      <c r="L473" s="226" t="s">
        <v>1697</v>
      </c>
      <c r="M473" s="227" t="s">
        <v>2685</v>
      </c>
      <c r="N473" s="227" t="s">
        <v>1531</v>
      </c>
      <c r="O473" s="227" t="s">
        <v>1507</v>
      </c>
      <c r="P473" s="222" t="s">
        <v>1532</v>
      </c>
    </row>
    <row r="474" spans="1:16" ht="24">
      <c r="A474" s="221">
        <v>476</v>
      </c>
      <c r="B474" s="333">
        <v>2120501</v>
      </c>
      <c r="C474" s="334">
        <v>30227</v>
      </c>
      <c r="D474" s="334">
        <v>50205</v>
      </c>
      <c r="E474" s="335" t="s">
        <v>2686</v>
      </c>
      <c r="F474" s="335" t="s">
        <v>1348</v>
      </c>
      <c r="G474" s="336" t="s">
        <v>2687</v>
      </c>
      <c r="H474" s="336" t="s">
        <v>2687</v>
      </c>
      <c r="I474" s="225">
        <f t="shared" ref="I474:I511" si="11">J474+K474</f>
        <v>28.8</v>
      </c>
      <c r="J474" s="337">
        <v>28.8</v>
      </c>
      <c r="K474" s="337">
        <v>0</v>
      </c>
      <c r="L474" s="226" t="s">
        <v>1529</v>
      </c>
      <c r="M474" s="370"/>
      <c r="N474" s="370" t="s">
        <v>1531</v>
      </c>
      <c r="O474" s="370" t="s">
        <v>1899</v>
      </c>
      <c r="P474" s="222" t="s">
        <v>2076</v>
      </c>
    </row>
    <row r="475" spans="1:16" ht="48">
      <c r="A475" s="221">
        <v>477</v>
      </c>
      <c r="B475" s="222">
        <v>2120199</v>
      </c>
      <c r="C475" s="221">
        <v>30199</v>
      </c>
      <c r="D475" s="221">
        <v>50199</v>
      </c>
      <c r="E475" s="223" t="s">
        <v>2688</v>
      </c>
      <c r="F475" s="223" t="s">
        <v>2689</v>
      </c>
      <c r="G475" s="224" t="s">
        <v>2690</v>
      </c>
      <c r="H475" s="224" t="s">
        <v>2690</v>
      </c>
      <c r="I475" s="225">
        <f t="shared" si="11"/>
        <v>34.56</v>
      </c>
      <c r="J475" s="226">
        <v>34.56</v>
      </c>
      <c r="K475" s="226">
        <v>0</v>
      </c>
      <c r="L475" s="226" t="s">
        <v>1529</v>
      </c>
      <c r="M475" s="227" t="s">
        <v>2691</v>
      </c>
      <c r="N475" s="227" t="s">
        <v>1531</v>
      </c>
      <c r="O475" s="227" t="s">
        <v>1899</v>
      </c>
      <c r="P475" s="286" t="s">
        <v>1745</v>
      </c>
    </row>
    <row r="476" spans="1:16" ht="36">
      <c r="A476" s="221">
        <v>478</v>
      </c>
      <c r="B476" s="359" t="s">
        <v>2424</v>
      </c>
      <c r="C476" s="315">
        <v>303</v>
      </c>
      <c r="D476" s="315">
        <v>509</v>
      </c>
      <c r="E476" s="361" t="s">
        <v>2692</v>
      </c>
      <c r="F476" s="361" t="s">
        <v>2693</v>
      </c>
      <c r="G476" s="316" t="s">
        <v>2690</v>
      </c>
      <c r="H476" s="316" t="s">
        <v>2690</v>
      </c>
      <c r="I476" s="225">
        <f t="shared" si="11"/>
        <v>28</v>
      </c>
      <c r="J476" s="357">
        <v>28</v>
      </c>
      <c r="K476" s="250">
        <v>0</v>
      </c>
      <c r="L476" s="226" t="s">
        <v>1595</v>
      </c>
      <c r="M476" s="361" t="s">
        <v>2694</v>
      </c>
      <c r="N476" s="358" t="s">
        <v>1531</v>
      </c>
      <c r="O476" s="227" t="s">
        <v>1899</v>
      </c>
      <c r="P476" s="228" t="s">
        <v>1549</v>
      </c>
    </row>
    <row r="477" spans="1:16" ht="24">
      <c r="A477" s="221">
        <v>479</v>
      </c>
      <c r="B477" s="222">
        <v>2010399</v>
      </c>
      <c r="C477" s="221">
        <v>30299</v>
      </c>
      <c r="D477" s="221">
        <v>50299</v>
      </c>
      <c r="E477" s="229" t="s">
        <v>2695</v>
      </c>
      <c r="F477" s="229" t="s">
        <v>2696</v>
      </c>
      <c r="G477" s="224" t="s">
        <v>2690</v>
      </c>
      <c r="H477" s="224" t="s">
        <v>2690</v>
      </c>
      <c r="I477" s="225">
        <f t="shared" si="11"/>
        <v>10</v>
      </c>
      <c r="J477" s="226">
        <v>10</v>
      </c>
      <c r="K477" s="253">
        <v>0</v>
      </c>
      <c r="L477" s="226" t="s">
        <v>1529</v>
      </c>
      <c r="M477" s="227"/>
      <c r="N477" s="227" t="s">
        <v>1561</v>
      </c>
      <c r="O477" s="227" t="s">
        <v>1899</v>
      </c>
      <c r="P477" s="228" t="s">
        <v>1562</v>
      </c>
    </row>
    <row r="478" spans="1:16" ht="36">
      <c r="A478" s="221">
        <v>480</v>
      </c>
      <c r="B478" s="266">
        <v>2150599</v>
      </c>
      <c r="C478" s="263">
        <v>30299</v>
      </c>
      <c r="D478" s="263">
        <v>50799</v>
      </c>
      <c r="E478" s="265" t="s">
        <v>2697</v>
      </c>
      <c r="F478" s="265" t="s">
        <v>2698</v>
      </c>
      <c r="G478" s="224" t="s">
        <v>2699</v>
      </c>
      <c r="H478" s="224" t="s">
        <v>2699</v>
      </c>
      <c r="I478" s="225">
        <f t="shared" si="11"/>
        <v>70</v>
      </c>
      <c r="J478" s="223">
        <v>70</v>
      </c>
      <c r="K478" s="253">
        <v>0</v>
      </c>
      <c r="L478" s="226" t="s">
        <v>1529</v>
      </c>
      <c r="M478" s="227"/>
      <c r="N478" s="223" t="s">
        <v>1531</v>
      </c>
      <c r="O478" s="223" t="s">
        <v>2444</v>
      </c>
      <c r="P478" s="286" t="s">
        <v>1745</v>
      </c>
    </row>
    <row r="479" spans="1:16" ht="24">
      <c r="A479" s="221">
        <v>481</v>
      </c>
      <c r="B479" s="266">
        <v>2150601</v>
      </c>
      <c r="C479" s="263">
        <v>31299</v>
      </c>
      <c r="D479" s="263">
        <v>50799</v>
      </c>
      <c r="E479" s="265" t="s">
        <v>2700</v>
      </c>
      <c r="F479" s="265" t="s">
        <v>2701</v>
      </c>
      <c r="G479" s="224" t="s">
        <v>2699</v>
      </c>
      <c r="H479" s="224" t="s">
        <v>2699</v>
      </c>
      <c r="I479" s="225">
        <f t="shared" si="11"/>
        <v>8</v>
      </c>
      <c r="J479" s="254">
        <v>8</v>
      </c>
      <c r="K479" s="253">
        <v>0</v>
      </c>
      <c r="L479" s="226" t="s">
        <v>1529</v>
      </c>
      <c r="M479" s="265"/>
      <c r="N479" s="265" t="s">
        <v>1531</v>
      </c>
      <c r="O479" s="223" t="s">
        <v>2444</v>
      </c>
      <c r="P479" s="228" t="s">
        <v>1549</v>
      </c>
    </row>
    <row r="480" spans="1:16" ht="60">
      <c r="A480" s="221">
        <v>482</v>
      </c>
      <c r="B480" s="266">
        <v>2150599</v>
      </c>
      <c r="C480" s="263">
        <v>31299</v>
      </c>
      <c r="D480" s="263">
        <v>50799</v>
      </c>
      <c r="E480" s="265" t="s">
        <v>2702</v>
      </c>
      <c r="F480" s="227" t="s">
        <v>2703</v>
      </c>
      <c r="G480" s="224" t="s">
        <v>2699</v>
      </c>
      <c r="H480" s="224" t="s">
        <v>2699</v>
      </c>
      <c r="I480" s="225">
        <f t="shared" si="11"/>
        <v>120</v>
      </c>
      <c r="J480" s="365">
        <v>120</v>
      </c>
      <c r="K480" s="226">
        <v>0</v>
      </c>
      <c r="L480" s="226" t="s">
        <v>1529</v>
      </c>
      <c r="M480" s="227"/>
      <c r="N480" s="365" t="s">
        <v>1561</v>
      </c>
      <c r="O480" s="223" t="s">
        <v>2444</v>
      </c>
      <c r="P480" s="228" t="s">
        <v>1562</v>
      </c>
    </row>
    <row r="481" spans="1:16" ht="48">
      <c r="A481" s="221">
        <v>483</v>
      </c>
      <c r="B481" s="265">
        <v>2150599</v>
      </c>
      <c r="C481" s="265">
        <v>31299</v>
      </c>
      <c r="D481" s="265">
        <v>50799</v>
      </c>
      <c r="E481" s="265" t="s">
        <v>2704</v>
      </c>
      <c r="F481" s="265" t="s">
        <v>2705</v>
      </c>
      <c r="G481" s="268" t="s">
        <v>2699</v>
      </c>
      <c r="H481" s="268" t="s">
        <v>2699</v>
      </c>
      <c r="I481" s="225">
        <f t="shared" si="11"/>
        <v>10</v>
      </c>
      <c r="J481" s="223">
        <v>10</v>
      </c>
      <c r="K481" s="226">
        <v>0</v>
      </c>
      <c r="L481" s="226" t="s">
        <v>1595</v>
      </c>
      <c r="M481" s="223"/>
      <c r="N481" s="223" t="s">
        <v>1561</v>
      </c>
      <c r="O481" s="227" t="s">
        <v>2444</v>
      </c>
      <c r="P481" s="228" t="s">
        <v>1562</v>
      </c>
    </row>
    <row r="482" spans="1:16" ht="36">
      <c r="A482" s="221">
        <v>484</v>
      </c>
      <c r="B482" s="265">
        <v>2150599</v>
      </c>
      <c r="C482" s="265">
        <v>30227</v>
      </c>
      <c r="D482" s="265">
        <v>50205</v>
      </c>
      <c r="E482" s="265" t="s">
        <v>2706</v>
      </c>
      <c r="F482" s="265" t="s">
        <v>2707</v>
      </c>
      <c r="G482" s="268" t="s">
        <v>2699</v>
      </c>
      <c r="H482" s="268" t="s">
        <v>2699</v>
      </c>
      <c r="I482" s="225">
        <f t="shared" si="11"/>
        <v>43</v>
      </c>
      <c r="J482" s="265">
        <v>43</v>
      </c>
      <c r="K482" s="253">
        <v>0</v>
      </c>
      <c r="L482" s="226" t="s">
        <v>1529</v>
      </c>
      <c r="M482" s="265"/>
      <c r="N482" s="227" t="s">
        <v>1561</v>
      </c>
      <c r="O482" s="265" t="s">
        <v>1500</v>
      </c>
      <c r="P482" s="228" t="s">
        <v>1562</v>
      </c>
    </row>
    <row r="483" spans="1:16" ht="54.95" customHeight="1">
      <c r="A483" s="221">
        <v>485</v>
      </c>
      <c r="B483" s="403">
        <v>2150599</v>
      </c>
      <c r="C483" s="403">
        <v>31005</v>
      </c>
      <c r="D483" s="403">
        <v>50302</v>
      </c>
      <c r="E483" s="341" t="s">
        <v>2708</v>
      </c>
      <c r="F483" s="227" t="s">
        <v>2709</v>
      </c>
      <c r="G483" s="374" t="s">
        <v>2699</v>
      </c>
      <c r="H483" s="374" t="s">
        <v>2699</v>
      </c>
      <c r="I483" s="225">
        <f t="shared" si="11"/>
        <v>286.89999999999998</v>
      </c>
      <c r="J483" s="229">
        <v>286.89999999999998</v>
      </c>
      <c r="K483" s="272">
        <v>0</v>
      </c>
      <c r="L483" s="226" t="s">
        <v>1529</v>
      </c>
      <c r="M483" s="404" t="s">
        <v>2710</v>
      </c>
      <c r="N483" s="223" t="s">
        <v>1561</v>
      </c>
      <c r="O483" s="229" t="s">
        <v>2444</v>
      </c>
      <c r="P483" s="228" t="s">
        <v>2711</v>
      </c>
    </row>
    <row r="484" spans="1:16" ht="24">
      <c r="A484" s="221">
        <v>486</v>
      </c>
      <c r="B484" s="221">
        <v>2010802</v>
      </c>
      <c r="C484" s="221">
        <v>30201</v>
      </c>
      <c r="D484" s="221">
        <v>50201</v>
      </c>
      <c r="E484" s="221" t="s">
        <v>2712</v>
      </c>
      <c r="F484" s="221" t="s">
        <v>2713</v>
      </c>
      <c r="G484" s="224" t="s">
        <v>2714</v>
      </c>
      <c r="H484" s="224" t="s">
        <v>2714</v>
      </c>
      <c r="I484" s="225">
        <f t="shared" si="11"/>
        <v>100</v>
      </c>
      <c r="J484" s="253">
        <v>100</v>
      </c>
      <c r="K484" s="226">
        <v>0</v>
      </c>
      <c r="L484" s="226" t="s">
        <v>1529</v>
      </c>
      <c r="M484" s="221"/>
      <c r="N484" s="229" t="s">
        <v>1531</v>
      </c>
      <c r="O484" s="227" t="s">
        <v>1899</v>
      </c>
      <c r="P484" s="228" t="s">
        <v>1549</v>
      </c>
    </row>
    <row r="485" spans="1:16" ht="24">
      <c r="A485" s="221">
        <v>487</v>
      </c>
      <c r="B485" s="222">
        <v>2010804</v>
      </c>
      <c r="C485" s="221">
        <v>30227</v>
      </c>
      <c r="D485" s="221">
        <v>50205</v>
      </c>
      <c r="E485" s="223" t="s">
        <v>2715</v>
      </c>
      <c r="F485" s="223" t="s">
        <v>2434</v>
      </c>
      <c r="G485" s="224" t="s">
        <v>2714</v>
      </c>
      <c r="H485" s="224" t="s">
        <v>2714</v>
      </c>
      <c r="I485" s="225">
        <f t="shared" si="11"/>
        <v>344</v>
      </c>
      <c r="J485" s="253">
        <v>344</v>
      </c>
      <c r="K485" s="226">
        <v>0</v>
      </c>
      <c r="L485" s="226" t="s">
        <v>1595</v>
      </c>
      <c r="M485" s="227" t="s">
        <v>2435</v>
      </c>
      <c r="N485" s="265" t="s">
        <v>1561</v>
      </c>
      <c r="O485" s="227" t="s">
        <v>1899</v>
      </c>
      <c r="P485" s="228" t="s">
        <v>1562</v>
      </c>
    </row>
    <row r="486" spans="1:16" ht="36">
      <c r="A486" s="221">
        <v>488</v>
      </c>
      <c r="B486" s="221">
        <v>2010802</v>
      </c>
      <c r="C486" s="221">
        <v>30211</v>
      </c>
      <c r="D486" s="221">
        <v>50201</v>
      </c>
      <c r="E486" s="221" t="s">
        <v>2716</v>
      </c>
      <c r="F486" s="221" t="s">
        <v>2717</v>
      </c>
      <c r="G486" s="224" t="s">
        <v>2714</v>
      </c>
      <c r="H486" s="224" t="s">
        <v>2714</v>
      </c>
      <c r="I486" s="225">
        <f t="shared" si="11"/>
        <v>46.8</v>
      </c>
      <c r="J486" s="253">
        <v>46.8</v>
      </c>
      <c r="K486" s="226">
        <v>0</v>
      </c>
      <c r="L486" s="226" t="s">
        <v>1529</v>
      </c>
      <c r="M486" s="221"/>
      <c r="N486" s="229" t="s">
        <v>1561</v>
      </c>
      <c r="O486" s="227" t="s">
        <v>1899</v>
      </c>
      <c r="P486" s="228" t="s">
        <v>1562</v>
      </c>
    </row>
    <row r="487" spans="1:16" ht="24">
      <c r="A487" s="221">
        <v>489</v>
      </c>
      <c r="B487" s="405">
        <v>2012899</v>
      </c>
      <c r="C487" s="405">
        <v>30201</v>
      </c>
      <c r="D487" s="405">
        <v>50201</v>
      </c>
      <c r="E487" s="229" t="s">
        <v>2718</v>
      </c>
      <c r="F487" s="229" t="s">
        <v>2719</v>
      </c>
      <c r="G487" s="406" t="s">
        <v>2720</v>
      </c>
      <c r="H487" s="406" t="s">
        <v>2720</v>
      </c>
      <c r="I487" s="225">
        <f t="shared" si="11"/>
        <v>31</v>
      </c>
      <c r="J487" s="226">
        <v>31</v>
      </c>
      <c r="K487" s="253">
        <v>0</v>
      </c>
      <c r="L487" s="226" t="s">
        <v>1529</v>
      </c>
      <c r="M487" s="227"/>
      <c r="N487" s="227" t="s">
        <v>1531</v>
      </c>
      <c r="O487" s="227" t="s">
        <v>1899</v>
      </c>
      <c r="P487" s="228" t="s">
        <v>1549</v>
      </c>
    </row>
    <row r="488" spans="1:16" ht="36">
      <c r="A488" s="221">
        <v>490</v>
      </c>
      <c r="B488" s="222">
        <v>2012802</v>
      </c>
      <c r="C488" s="221">
        <v>30299</v>
      </c>
      <c r="D488" s="221">
        <v>50299</v>
      </c>
      <c r="E488" s="254" t="s">
        <v>2721</v>
      </c>
      <c r="F488" s="254" t="s">
        <v>2722</v>
      </c>
      <c r="G488" s="224" t="s">
        <v>2723</v>
      </c>
      <c r="H488" s="224" t="s">
        <v>2723</v>
      </c>
      <c r="I488" s="225">
        <f t="shared" si="11"/>
        <v>15</v>
      </c>
      <c r="J488" s="226">
        <v>15</v>
      </c>
      <c r="K488" s="253">
        <v>0</v>
      </c>
      <c r="L488" s="226" t="s">
        <v>1529</v>
      </c>
      <c r="M488" s="254"/>
      <c r="N488" s="355" t="s">
        <v>1531</v>
      </c>
      <c r="O488" s="227" t="s">
        <v>1899</v>
      </c>
      <c r="P488" s="222" t="s">
        <v>1549</v>
      </c>
    </row>
    <row r="489" spans="1:16" ht="36">
      <c r="A489" s="221">
        <v>491</v>
      </c>
      <c r="B489" s="222">
        <v>2050802</v>
      </c>
      <c r="C489" s="221">
        <v>30216</v>
      </c>
      <c r="D489" s="221">
        <v>50203</v>
      </c>
      <c r="E489" s="223" t="s">
        <v>2724</v>
      </c>
      <c r="F489" s="223" t="s">
        <v>2725</v>
      </c>
      <c r="G489" s="224" t="s">
        <v>2726</v>
      </c>
      <c r="H489" s="224" t="s">
        <v>2726</v>
      </c>
      <c r="I489" s="225">
        <f t="shared" si="11"/>
        <v>64</v>
      </c>
      <c r="J489" s="226">
        <v>64</v>
      </c>
      <c r="K489" s="226">
        <v>0</v>
      </c>
      <c r="L489" s="226" t="s">
        <v>1529</v>
      </c>
      <c r="M489" s="324"/>
      <c r="N489" s="355" t="s">
        <v>1531</v>
      </c>
      <c r="O489" s="227" t="s">
        <v>1899</v>
      </c>
      <c r="P489" s="222" t="s">
        <v>1549</v>
      </c>
    </row>
    <row r="490" spans="1:16" ht="36">
      <c r="A490" s="221">
        <v>492</v>
      </c>
      <c r="B490" s="229">
        <v>2050802</v>
      </c>
      <c r="C490" s="229">
        <v>31006</v>
      </c>
      <c r="D490" s="229">
        <v>50307</v>
      </c>
      <c r="E490" s="229" t="s">
        <v>2727</v>
      </c>
      <c r="F490" s="229"/>
      <c r="G490" s="330" t="s">
        <v>2726</v>
      </c>
      <c r="H490" s="330" t="s">
        <v>2726</v>
      </c>
      <c r="I490" s="225">
        <f t="shared" si="11"/>
        <v>10</v>
      </c>
      <c r="J490" s="272">
        <v>10</v>
      </c>
      <c r="K490" s="272">
        <v>0</v>
      </c>
      <c r="L490" s="226" t="s">
        <v>1529</v>
      </c>
      <c r="M490" s="229" t="s">
        <v>2728</v>
      </c>
      <c r="N490" s="229" t="s">
        <v>1531</v>
      </c>
      <c r="O490" s="227" t="s">
        <v>1899</v>
      </c>
      <c r="P490" s="228" t="s">
        <v>1549</v>
      </c>
    </row>
    <row r="491" spans="1:16" ht="36">
      <c r="A491" s="221">
        <v>493</v>
      </c>
      <c r="B491" s="229">
        <v>2050802</v>
      </c>
      <c r="C491" s="229">
        <v>31006</v>
      </c>
      <c r="D491" s="229">
        <v>50307</v>
      </c>
      <c r="E491" s="229" t="s">
        <v>2729</v>
      </c>
      <c r="F491" s="229"/>
      <c r="G491" s="330" t="s">
        <v>2726</v>
      </c>
      <c r="H491" s="330" t="s">
        <v>2726</v>
      </c>
      <c r="I491" s="225">
        <f t="shared" si="11"/>
        <v>20</v>
      </c>
      <c r="J491" s="272">
        <v>20</v>
      </c>
      <c r="K491" s="272">
        <v>0</v>
      </c>
      <c r="L491" s="226" t="s">
        <v>1529</v>
      </c>
      <c r="M491" s="229" t="s">
        <v>2730</v>
      </c>
      <c r="N491" s="229" t="s">
        <v>1561</v>
      </c>
      <c r="O491" s="227" t="s">
        <v>1899</v>
      </c>
      <c r="P491" s="228" t="s">
        <v>1562</v>
      </c>
    </row>
    <row r="492" spans="1:16" ht="36">
      <c r="A492" s="221">
        <v>494</v>
      </c>
      <c r="B492" s="222">
        <v>2200104</v>
      </c>
      <c r="C492" s="222">
        <v>30227</v>
      </c>
      <c r="D492" s="222">
        <v>50205</v>
      </c>
      <c r="E492" s="229" t="s">
        <v>2731</v>
      </c>
      <c r="F492" s="229" t="s">
        <v>2732</v>
      </c>
      <c r="G492" s="268" t="s">
        <v>2733</v>
      </c>
      <c r="H492" s="268" t="s">
        <v>2733</v>
      </c>
      <c r="I492" s="225">
        <f t="shared" si="11"/>
        <v>200</v>
      </c>
      <c r="J492" s="229">
        <v>200</v>
      </c>
      <c r="K492" s="272">
        <v>0</v>
      </c>
      <c r="L492" s="226" t="s">
        <v>1529</v>
      </c>
      <c r="M492" s="254"/>
      <c r="N492" s="229" t="s">
        <v>1531</v>
      </c>
      <c r="O492" s="227" t="s">
        <v>1500</v>
      </c>
      <c r="P492" s="228" t="s">
        <v>1549</v>
      </c>
    </row>
    <row r="493" spans="1:16" ht="156">
      <c r="A493" s="221">
        <v>495</v>
      </c>
      <c r="B493" s="222">
        <v>2200112</v>
      </c>
      <c r="C493" s="222">
        <v>30227</v>
      </c>
      <c r="D493" s="222">
        <v>50205</v>
      </c>
      <c r="E493" s="229" t="s">
        <v>2734</v>
      </c>
      <c r="F493" s="229" t="s">
        <v>2735</v>
      </c>
      <c r="G493" s="224" t="s">
        <v>2733</v>
      </c>
      <c r="H493" s="224" t="s">
        <v>2733</v>
      </c>
      <c r="I493" s="225">
        <f t="shared" si="11"/>
        <v>1000</v>
      </c>
      <c r="J493" s="229">
        <v>1000</v>
      </c>
      <c r="K493" s="272">
        <v>0</v>
      </c>
      <c r="L493" s="226" t="s">
        <v>1529</v>
      </c>
      <c r="M493" s="229"/>
      <c r="N493" s="229" t="s">
        <v>1561</v>
      </c>
      <c r="O493" s="227" t="s">
        <v>1500</v>
      </c>
      <c r="P493" s="222" t="s">
        <v>1532</v>
      </c>
    </row>
    <row r="494" spans="1:16" ht="84">
      <c r="A494" s="221">
        <v>496</v>
      </c>
      <c r="B494" s="222">
        <v>2240601</v>
      </c>
      <c r="C494" s="221">
        <v>30299</v>
      </c>
      <c r="D494" s="221">
        <v>50299</v>
      </c>
      <c r="E494" s="229" t="s">
        <v>2736</v>
      </c>
      <c r="F494" s="229" t="s">
        <v>2737</v>
      </c>
      <c r="G494" s="224" t="s">
        <v>2733</v>
      </c>
      <c r="H494" s="224" t="s">
        <v>2733</v>
      </c>
      <c r="I494" s="225">
        <f t="shared" si="11"/>
        <v>104</v>
      </c>
      <c r="J494" s="227">
        <v>104</v>
      </c>
      <c r="K494" s="253">
        <v>0</v>
      </c>
      <c r="L494" s="226" t="s">
        <v>1529</v>
      </c>
      <c r="M494" s="227" t="s">
        <v>2738</v>
      </c>
      <c r="N494" s="227" t="s">
        <v>1561</v>
      </c>
      <c r="O494" s="227" t="s">
        <v>1500</v>
      </c>
      <c r="P494" s="286" t="s">
        <v>1745</v>
      </c>
    </row>
    <row r="495" spans="1:16" ht="36">
      <c r="A495" s="221">
        <v>497</v>
      </c>
      <c r="B495" s="222">
        <v>2200104</v>
      </c>
      <c r="C495" s="222">
        <v>30227</v>
      </c>
      <c r="D495" s="222">
        <v>50205</v>
      </c>
      <c r="E495" s="254" t="s">
        <v>2739</v>
      </c>
      <c r="F495" s="254" t="s">
        <v>2740</v>
      </c>
      <c r="G495" s="268" t="s">
        <v>2733</v>
      </c>
      <c r="H495" s="268" t="s">
        <v>2733</v>
      </c>
      <c r="I495" s="225">
        <f t="shared" si="11"/>
        <v>20</v>
      </c>
      <c r="J495" s="227">
        <v>20</v>
      </c>
      <c r="K495" s="272">
        <v>0</v>
      </c>
      <c r="L495" s="226" t="s">
        <v>1529</v>
      </c>
      <c r="M495" s="227"/>
      <c r="N495" s="227" t="s">
        <v>1561</v>
      </c>
      <c r="O495" s="227" t="s">
        <v>1500</v>
      </c>
      <c r="P495" s="228" t="s">
        <v>1562</v>
      </c>
    </row>
    <row r="496" spans="1:16" ht="36">
      <c r="A496" s="221">
        <v>498</v>
      </c>
      <c r="B496" s="222">
        <v>2200104</v>
      </c>
      <c r="C496" s="222">
        <v>30227</v>
      </c>
      <c r="D496" s="222">
        <v>50205</v>
      </c>
      <c r="E496" s="254" t="s">
        <v>2741</v>
      </c>
      <c r="F496" s="254" t="s">
        <v>2732</v>
      </c>
      <c r="G496" s="268" t="s">
        <v>2733</v>
      </c>
      <c r="H496" s="268" t="s">
        <v>2733</v>
      </c>
      <c r="I496" s="225">
        <f t="shared" si="11"/>
        <v>50</v>
      </c>
      <c r="J496" s="229">
        <v>50</v>
      </c>
      <c r="K496" s="272">
        <v>0</v>
      </c>
      <c r="L496" s="226" t="s">
        <v>1529</v>
      </c>
      <c r="M496" s="229"/>
      <c r="N496" s="229" t="s">
        <v>1561</v>
      </c>
      <c r="O496" s="227" t="s">
        <v>1500</v>
      </c>
      <c r="P496" s="228" t="s">
        <v>1562</v>
      </c>
    </row>
    <row r="497" spans="1:16" ht="36">
      <c r="A497" s="221">
        <v>499</v>
      </c>
      <c r="B497" s="222">
        <v>2200104</v>
      </c>
      <c r="C497" s="222">
        <v>30227</v>
      </c>
      <c r="D497" s="222">
        <v>50205</v>
      </c>
      <c r="E497" s="223" t="s">
        <v>2742</v>
      </c>
      <c r="F497" s="227" t="s">
        <v>2743</v>
      </c>
      <c r="G497" s="268" t="s">
        <v>2733</v>
      </c>
      <c r="H497" s="268" t="s">
        <v>2733</v>
      </c>
      <c r="I497" s="225">
        <f t="shared" si="11"/>
        <v>50</v>
      </c>
      <c r="J497" s="229">
        <v>50</v>
      </c>
      <c r="K497" s="272">
        <v>0</v>
      </c>
      <c r="L497" s="226" t="s">
        <v>1529</v>
      </c>
      <c r="M497" s="229"/>
      <c r="N497" s="229" t="s">
        <v>1561</v>
      </c>
      <c r="O497" s="227" t="s">
        <v>1500</v>
      </c>
      <c r="P497" s="228" t="s">
        <v>1562</v>
      </c>
    </row>
    <row r="498" spans="1:16" ht="36">
      <c r="A498" s="221">
        <v>500</v>
      </c>
      <c r="B498" s="222">
        <v>2200104</v>
      </c>
      <c r="C498" s="222">
        <v>30227</v>
      </c>
      <c r="D498" s="222">
        <v>50205</v>
      </c>
      <c r="E498" s="229" t="s">
        <v>2744</v>
      </c>
      <c r="F498" s="229" t="s">
        <v>2745</v>
      </c>
      <c r="G498" s="268" t="s">
        <v>2733</v>
      </c>
      <c r="H498" s="268" t="s">
        <v>2733</v>
      </c>
      <c r="I498" s="225">
        <f t="shared" si="11"/>
        <v>30</v>
      </c>
      <c r="J498" s="229">
        <v>30</v>
      </c>
      <c r="K498" s="272">
        <v>0</v>
      </c>
      <c r="L498" s="226" t="s">
        <v>1595</v>
      </c>
      <c r="M498" s="229"/>
      <c r="N498" s="229" t="s">
        <v>1561</v>
      </c>
      <c r="O498" s="227" t="s">
        <v>1500</v>
      </c>
      <c r="P498" s="228" t="s">
        <v>1562</v>
      </c>
    </row>
    <row r="499" spans="1:16" ht="60">
      <c r="A499" s="221">
        <v>501</v>
      </c>
      <c r="B499" s="222">
        <v>2200199</v>
      </c>
      <c r="C499" s="262">
        <v>30227</v>
      </c>
      <c r="D499" s="221">
        <v>50205</v>
      </c>
      <c r="E499" s="265" t="s">
        <v>2746</v>
      </c>
      <c r="F499" s="223" t="s">
        <v>2747</v>
      </c>
      <c r="G499" s="224" t="s">
        <v>2733</v>
      </c>
      <c r="H499" s="224" t="s">
        <v>2733</v>
      </c>
      <c r="I499" s="225">
        <f t="shared" si="11"/>
        <v>10.4</v>
      </c>
      <c r="J499" s="228">
        <v>10.4</v>
      </c>
      <c r="K499" s="226">
        <v>0</v>
      </c>
      <c r="L499" s="226" t="s">
        <v>1529</v>
      </c>
      <c r="M499" s="227" t="s">
        <v>2748</v>
      </c>
      <c r="N499" s="227" t="s">
        <v>1561</v>
      </c>
      <c r="O499" s="227" t="s">
        <v>1500</v>
      </c>
      <c r="P499" s="228" t="s">
        <v>1562</v>
      </c>
    </row>
    <row r="500" spans="1:16" ht="36">
      <c r="A500" s="221">
        <v>502</v>
      </c>
      <c r="B500" s="222">
        <v>2200199</v>
      </c>
      <c r="C500" s="262">
        <v>30227</v>
      </c>
      <c r="D500" s="221">
        <v>50205</v>
      </c>
      <c r="E500" s="265" t="s">
        <v>2749</v>
      </c>
      <c r="F500" s="265" t="s">
        <v>2750</v>
      </c>
      <c r="G500" s="224" t="s">
        <v>2733</v>
      </c>
      <c r="H500" s="224" t="s">
        <v>2733</v>
      </c>
      <c r="I500" s="225">
        <f t="shared" si="11"/>
        <v>22.4</v>
      </c>
      <c r="J500" s="227">
        <v>22.4</v>
      </c>
      <c r="K500" s="253">
        <v>0</v>
      </c>
      <c r="L500" s="226" t="s">
        <v>1529</v>
      </c>
      <c r="M500" s="227" t="s">
        <v>2751</v>
      </c>
      <c r="N500" s="227" t="s">
        <v>1561</v>
      </c>
      <c r="O500" s="227" t="s">
        <v>1500</v>
      </c>
      <c r="P500" s="228" t="s">
        <v>1562</v>
      </c>
    </row>
    <row r="501" spans="1:16" ht="36">
      <c r="A501" s="221">
        <v>503</v>
      </c>
      <c r="B501" s="222">
        <v>2200106</v>
      </c>
      <c r="C501" s="222">
        <v>30299</v>
      </c>
      <c r="D501" s="222">
        <v>50299</v>
      </c>
      <c r="E501" s="229" t="s">
        <v>2752</v>
      </c>
      <c r="F501" s="229" t="s">
        <v>2753</v>
      </c>
      <c r="G501" s="224" t="s">
        <v>2733</v>
      </c>
      <c r="H501" s="224" t="s">
        <v>2754</v>
      </c>
      <c r="I501" s="225">
        <f t="shared" si="11"/>
        <v>20</v>
      </c>
      <c r="J501" s="227">
        <v>20</v>
      </c>
      <c r="K501" s="253">
        <v>0</v>
      </c>
      <c r="L501" s="226" t="s">
        <v>1595</v>
      </c>
      <c r="M501" s="227" t="s">
        <v>2755</v>
      </c>
      <c r="N501" s="227" t="s">
        <v>1561</v>
      </c>
      <c r="O501" s="227" t="s">
        <v>1500</v>
      </c>
      <c r="P501" s="228" t="s">
        <v>1562</v>
      </c>
    </row>
    <row r="502" spans="1:16" ht="36">
      <c r="A502" s="221">
        <v>504</v>
      </c>
      <c r="B502" s="222">
        <v>2200112</v>
      </c>
      <c r="C502" s="221">
        <v>302</v>
      </c>
      <c r="D502" s="265">
        <v>50205</v>
      </c>
      <c r="E502" s="265" t="s">
        <v>2756</v>
      </c>
      <c r="F502" s="265"/>
      <c r="G502" s="268" t="s">
        <v>2733</v>
      </c>
      <c r="H502" s="268" t="s">
        <v>2757</v>
      </c>
      <c r="I502" s="225">
        <f t="shared" si="11"/>
        <v>100</v>
      </c>
      <c r="J502" s="227">
        <v>100</v>
      </c>
      <c r="K502" s="253">
        <v>0</v>
      </c>
      <c r="L502" s="226" t="s">
        <v>1529</v>
      </c>
      <c r="M502" s="265"/>
      <c r="N502" s="227" t="s">
        <v>1531</v>
      </c>
      <c r="O502" s="227" t="s">
        <v>1500</v>
      </c>
      <c r="P502" s="254" t="s">
        <v>1549</v>
      </c>
    </row>
    <row r="503" spans="1:16" ht="24">
      <c r="A503" s="221">
        <v>505</v>
      </c>
      <c r="B503" s="222">
        <v>2200112</v>
      </c>
      <c r="C503" s="221">
        <v>30227</v>
      </c>
      <c r="D503" s="265">
        <v>50205</v>
      </c>
      <c r="E503" s="265" t="s">
        <v>2758</v>
      </c>
      <c r="F503" s="265" t="s">
        <v>2759</v>
      </c>
      <c r="G503" s="268" t="s">
        <v>2733</v>
      </c>
      <c r="H503" s="268" t="s">
        <v>2757</v>
      </c>
      <c r="I503" s="225">
        <f t="shared" si="11"/>
        <v>140.6</v>
      </c>
      <c r="J503" s="223">
        <v>140.6</v>
      </c>
      <c r="K503" s="253">
        <v>0</v>
      </c>
      <c r="L503" s="226" t="s">
        <v>1529</v>
      </c>
      <c r="M503" s="265"/>
      <c r="N503" s="223" t="s">
        <v>1531</v>
      </c>
      <c r="O503" s="227" t="s">
        <v>1500</v>
      </c>
      <c r="P503" s="254" t="s">
        <v>1549</v>
      </c>
    </row>
    <row r="504" spans="1:16" ht="24">
      <c r="A504" s="221">
        <v>506</v>
      </c>
      <c r="B504" s="222">
        <v>2200112</v>
      </c>
      <c r="C504" s="229">
        <v>30227</v>
      </c>
      <c r="D504" s="265">
        <v>50205</v>
      </c>
      <c r="E504" s="265" t="s">
        <v>2760</v>
      </c>
      <c r="F504" s="265" t="s">
        <v>2761</v>
      </c>
      <c r="G504" s="268" t="s">
        <v>2733</v>
      </c>
      <c r="H504" s="268" t="s">
        <v>2757</v>
      </c>
      <c r="I504" s="225">
        <f t="shared" si="11"/>
        <v>300</v>
      </c>
      <c r="J504" s="227">
        <v>300</v>
      </c>
      <c r="K504" s="253">
        <v>0</v>
      </c>
      <c r="L504" s="226" t="s">
        <v>1529</v>
      </c>
      <c r="M504" s="265"/>
      <c r="N504" s="229" t="s">
        <v>1531</v>
      </c>
      <c r="O504" s="227" t="s">
        <v>1500</v>
      </c>
      <c r="P504" s="254" t="s">
        <v>1549</v>
      </c>
    </row>
    <row r="505" spans="1:16" ht="108">
      <c r="A505" s="221">
        <v>507</v>
      </c>
      <c r="B505" s="407" t="s">
        <v>2762</v>
      </c>
      <c r="C505" s="221">
        <v>30299</v>
      </c>
      <c r="D505" s="221">
        <v>50299</v>
      </c>
      <c r="E505" s="264" t="s">
        <v>2763</v>
      </c>
      <c r="F505" s="223" t="s">
        <v>2764</v>
      </c>
      <c r="G505" s="408" t="s">
        <v>2765</v>
      </c>
      <c r="H505" s="408" t="s">
        <v>2765</v>
      </c>
      <c r="I505" s="225">
        <f t="shared" si="11"/>
        <v>88</v>
      </c>
      <c r="J505" s="227">
        <v>88</v>
      </c>
      <c r="K505" s="253">
        <v>0</v>
      </c>
      <c r="L505" s="226" t="s">
        <v>1529</v>
      </c>
      <c r="M505" s="227" t="s">
        <v>2766</v>
      </c>
      <c r="N505" s="227" t="s">
        <v>1531</v>
      </c>
      <c r="O505" s="227" t="s">
        <v>1500</v>
      </c>
      <c r="P505" s="228" t="s">
        <v>1549</v>
      </c>
    </row>
    <row r="506" spans="1:16" ht="48">
      <c r="A506" s="221">
        <v>508</v>
      </c>
      <c r="B506" s="222">
        <v>2013799</v>
      </c>
      <c r="C506" s="221">
        <v>30299</v>
      </c>
      <c r="D506" s="221">
        <v>50299</v>
      </c>
      <c r="E506" s="223" t="s">
        <v>2767</v>
      </c>
      <c r="F506" s="223" t="s">
        <v>2768</v>
      </c>
      <c r="G506" s="224" t="s">
        <v>2769</v>
      </c>
      <c r="H506" s="224" t="s">
        <v>2769</v>
      </c>
      <c r="I506" s="225">
        <f t="shared" si="11"/>
        <v>25</v>
      </c>
      <c r="J506" s="227">
        <v>25</v>
      </c>
      <c r="K506" s="226">
        <v>0</v>
      </c>
      <c r="L506" s="226" t="s">
        <v>1529</v>
      </c>
      <c r="M506" s="227" t="s">
        <v>2770</v>
      </c>
      <c r="N506" s="227" t="s">
        <v>1531</v>
      </c>
      <c r="O506" s="227" t="s">
        <v>1353</v>
      </c>
      <c r="P506" s="228" t="s">
        <v>1549</v>
      </c>
    </row>
    <row r="507" spans="1:16" ht="48">
      <c r="A507" s="221">
        <v>509</v>
      </c>
      <c r="B507" s="222">
        <v>2013799</v>
      </c>
      <c r="C507" s="221">
        <v>30299</v>
      </c>
      <c r="D507" s="221">
        <v>50299</v>
      </c>
      <c r="E507" s="223" t="s">
        <v>2771</v>
      </c>
      <c r="F507" s="223" t="s">
        <v>2768</v>
      </c>
      <c r="G507" s="224" t="s">
        <v>2769</v>
      </c>
      <c r="H507" s="224" t="s">
        <v>2769</v>
      </c>
      <c r="I507" s="225">
        <f t="shared" si="11"/>
        <v>20</v>
      </c>
      <c r="J507" s="227">
        <v>20</v>
      </c>
      <c r="K507" s="226">
        <v>0</v>
      </c>
      <c r="L507" s="226" t="s">
        <v>1529</v>
      </c>
      <c r="M507" s="227" t="s">
        <v>2770</v>
      </c>
      <c r="N507" s="227" t="s">
        <v>1561</v>
      </c>
      <c r="O507" s="227" t="s">
        <v>1353</v>
      </c>
      <c r="P507" s="228" t="s">
        <v>1562</v>
      </c>
    </row>
    <row r="508" spans="1:16" ht="48">
      <c r="A508" s="221">
        <v>510</v>
      </c>
      <c r="B508" s="222">
        <v>2013799</v>
      </c>
      <c r="C508" s="221">
        <v>30299</v>
      </c>
      <c r="D508" s="221">
        <v>50299</v>
      </c>
      <c r="E508" s="223" t="s">
        <v>2772</v>
      </c>
      <c r="F508" s="223" t="s">
        <v>2773</v>
      </c>
      <c r="G508" s="224" t="s">
        <v>2769</v>
      </c>
      <c r="H508" s="224" t="s">
        <v>2769</v>
      </c>
      <c r="I508" s="225">
        <f t="shared" si="11"/>
        <v>18</v>
      </c>
      <c r="J508" s="227">
        <v>18</v>
      </c>
      <c r="K508" s="226">
        <v>0</v>
      </c>
      <c r="L508" s="226" t="s">
        <v>1529</v>
      </c>
      <c r="M508" s="227" t="s">
        <v>2774</v>
      </c>
      <c r="N508" s="227" t="s">
        <v>1561</v>
      </c>
      <c r="O508" s="227" t="s">
        <v>1353</v>
      </c>
      <c r="P508" s="228" t="s">
        <v>1562</v>
      </c>
    </row>
    <row r="509" spans="1:16" ht="48">
      <c r="A509" s="221">
        <v>511</v>
      </c>
      <c r="B509" s="230">
        <v>2070808</v>
      </c>
      <c r="C509" s="409">
        <v>302</v>
      </c>
      <c r="D509" s="409">
        <v>50502</v>
      </c>
      <c r="E509" s="314" t="s">
        <v>2775</v>
      </c>
      <c r="F509" s="314" t="s">
        <v>2776</v>
      </c>
      <c r="G509" s="410" t="s">
        <v>2777</v>
      </c>
      <c r="H509" s="410" t="s">
        <v>2777</v>
      </c>
      <c r="I509" s="225">
        <f t="shared" si="11"/>
        <v>120</v>
      </c>
      <c r="J509" s="227">
        <v>120</v>
      </c>
      <c r="K509" s="225">
        <v>0</v>
      </c>
      <c r="L509" s="226" t="s">
        <v>1529</v>
      </c>
      <c r="M509" s="227"/>
      <c r="N509" s="227" t="s">
        <v>1531</v>
      </c>
      <c r="O509" s="227" t="s">
        <v>1353</v>
      </c>
      <c r="P509" s="228" t="s">
        <v>1549</v>
      </c>
    </row>
    <row r="510" spans="1:16" ht="60">
      <c r="A510" s="221">
        <v>512</v>
      </c>
      <c r="B510" s="221" t="s">
        <v>2778</v>
      </c>
      <c r="C510" s="222">
        <v>30299</v>
      </c>
      <c r="D510" s="221">
        <v>50299</v>
      </c>
      <c r="E510" s="221" t="s">
        <v>2779</v>
      </c>
      <c r="F510" s="223" t="s">
        <v>2780</v>
      </c>
      <c r="G510" s="224" t="s">
        <v>2781</v>
      </c>
      <c r="H510" s="224" t="s">
        <v>2781</v>
      </c>
      <c r="I510" s="225">
        <f t="shared" si="11"/>
        <v>80</v>
      </c>
      <c r="J510" s="227">
        <v>80</v>
      </c>
      <c r="K510" s="225">
        <v>0</v>
      </c>
      <c r="L510" s="226" t="s">
        <v>1529</v>
      </c>
      <c r="M510" s="256"/>
      <c r="N510" s="227" t="s">
        <v>1531</v>
      </c>
      <c r="O510" s="227" t="s">
        <v>1353</v>
      </c>
      <c r="P510" s="228" t="s">
        <v>1549</v>
      </c>
    </row>
    <row r="511" spans="1:16" ht="36">
      <c r="A511" s="221">
        <v>513</v>
      </c>
      <c r="B511" s="222">
        <v>2130599</v>
      </c>
      <c r="C511" s="222">
        <v>30299</v>
      </c>
      <c r="D511" s="222">
        <v>50299</v>
      </c>
      <c r="E511" s="223" t="s">
        <v>2782</v>
      </c>
      <c r="F511" s="229" t="s">
        <v>2783</v>
      </c>
      <c r="G511" s="224" t="s">
        <v>2784</v>
      </c>
      <c r="H511" s="224" t="s">
        <v>2784</v>
      </c>
      <c r="I511" s="225">
        <f t="shared" si="11"/>
        <v>12</v>
      </c>
      <c r="J511" s="227">
        <v>12</v>
      </c>
      <c r="K511" s="253">
        <v>0</v>
      </c>
      <c r="L511" s="226" t="s">
        <v>1595</v>
      </c>
      <c r="M511" s="223" t="s">
        <v>2785</v>
      </c>
      <c r="N511" s="227" t="s">
        <v>1531</v>
      </c>
      <c r="O511" s="265" t="s">
        <v>1507</v>
      </c>
      <c r="P511" s="228" t="s">
        <v>1549</v>
      </c>
    </row>
    <row r="512" spans="1:16" ht="24">
      <c r="A512" s="221">
        <v>514</v>
      </c>
      <c r="B512" s="286">
        <v>2013102</v>
      </c>
      <c r="C512" s="297">
        <v>30299</v>
      </c>
      <c r="D512" s="297">
        <v>50299</v>
      </c>
      <c r="E512" s="265" t="s">
        <v>2786</v>
      </c>
      <c r="F512" s="221" t="s">
        <v>2787</v>
      </c>
      <c r="G512" s="332" t="s">
        <v>2788</v>
      </c>
      <c r="H512" s="332" t="s">
        <v>2788</v>
      </c>
      <c r="I512" s="225">
        <f t="shared" ref="I512:I528" si="12">J512+K512</f>
        <v>48</v>
      </c>
      <c r="J512" s="411">
        <v>48</v>
      </c>
      <c r="K512" s="226">
        <v>0</v>
      </c>
      <c r="L512" s="226" t="s">
        <v>1529</v>
      </c>
      <c r="M512" s="221"/>
      <c r="N512" s="265" t="s">
        <v>1561</v>
      </c>
      <c r="O512" s="227" t="s">
        <v>1899</v>
      </c>
      <c r="P512" s="228" t="s">
        <v>1562</v>
      </c>
    </row>
    <row r="513" spans="1:16" ht="24">
      <c r="A513" s="221">
        <v>515</v>
      </c>
      <c r="B513" s="222">
        <v>2012901</v>
      </c>
      <c r="C513" s="221">
        <v>30201</v>
      </c>
      <c r="D513" s="221">
        <v>50201</v>
      </c>
      <c r="E513" s="223" t="s">
        <v>2789</v>
      </c>
      <c r="F513" s="223" t="s">
        <v>2790</v>
      </c>
      <c r="G513" s="224" t="s">
        <v>2791</v>
      </c>
      <c r="H513" s="224" t="s">
        <v>2791</v>
      </c>
      <c r="I513" s="225">
        <f t="shared" si="12"/>
        <v>29</v>
      </c>
      <c r="J513" s="226">
        <v>29</v>
      </c>
      <c r="K513" s="226">
        <v>0</v>
      </c>
      <c r="L513" s="226" t="s">
        <v>1529</v>
      </c>
      <c r="M513" s="227"/>
      <c r="N513" s="227" t="s">
        <v>1561</v>
      </c>
      <c r="O513" s="227" t="s">
        <v>1899</v>
      </c>
      <c r="P513" s="228" t="s">
        <v>1562</v>
      </c>
    </row>
    <row r="514" spans="1:16" ht="36">
      <c r="A514" s="221">
        <v>516</v>
      </c>
      <c r="B514" s="222">
        <v>2012901</v>
      </c>
      <c r="C514" s="221">
        <v>30201</v>
      </c>
      <c r="D514" s="221">
        <v>50201</v>
      </c>
      <c r="E514" s="229" t="s">
        <v>2792</v>
      </c>
      <c r="F514" s="229" t="s">
        <v>2793</v>
      </c>
      <c r="G514" s="224" t="s">
        <v>2791</v>
      </c>
      <c r="H514" s="224" t="s">
        <v>2791</v>
      </c>
      <c r="I514" s="225">
        <f t="shared" si="12"/>
        <v>12.6</v>
      </c>
      <c r="J514" s="226">
        <v>12.6</v>
      </c>
      <c r="K514" s="253">
        <v>0</v>
      </c>
      <c r="L514" s="226" t="s">
        <v>1529</v>
      </c>
      <c r="M514" s="227" t="s">
        <v>2794</v>
      </c>
      <c r="N514" s="227" t="s">
        <v>1561</v>
      </c>
      <c r="O514" s="227" t="s">
        <v>1899</v>
      </c>
      <c r="P514" s="228" t="s">
        <v>1562</v>
      </c>
    </row>
    <row r="515" spans="1:16" ht="24">
      <c r="A515" s="221">
        <v>517</v>
      </c>
      <c r="B515" s="333">
        <v>2010302</v>
      </c>
      <c r="C515" s="334">
        <v>31099</v>
      </c>
      <c r="D515" s="334">
        <v>503058</v>
      </c>
      <c r="E515" s="335" t="s">
        <v>2795</v>
      </c>
      <c r="F515" s="338"/>
      <c r="G515" s="336" t="s">
        <v>2796</v>
      </c>
      <c r="H515" s="336" t="s">
        <v>2796</v>
      </c>
      <c r="I515" s="225">
        <f t="shared" si="12"/>
        <v>2.2000000000000002</v>
      </c>
      <c r="J515" s="337">
        <v>2.2000000000000002</v>
      </c>
      <c r="K515" s="357">
        <v>0</v>
      </c>
      <c r="L515" s="226" t="s">
        <v>1529</v>
      </c>
      <c r="M515" s="370"/>
      <c r="N515" s="370" t="s">
        <v>1561</v>
      </c>
      <c r="O515" s="370" t="s">
        <v>1899</v>
      </c>
      <c r="P515" s="286" t="s">
        <v>1745</v>
      </c>
    </row>
    <row r="516" spans="1:16" ht="24">
      <c r="A516" s="221">
        <v>518</v>
      </c>
      <c r="B516" s="222">
        <v>2150199</v>
      </c>
      <c r="C516" s="221">
        <v>30399</v>
      </c>
      <c r="D516" s="221">
        <v>50999</v>
      </c>
      <c r="E516" s="223" t="s">
        <v>2797</v>
      </c>
      <c r="F516" s="223" t="s">
        <v>2798</v>
      </c>
      <c r="G516" s="224" t="s">
        <v>2799</v>
      </c>
      <c r="H516" s="224" t="s">
        <v>2799</v>
      </c>
      <c r="I516" s="225">
        <f t="shared" si="12"/>
        <v>14</v>
      </c>
      <c r="J516" s="227">
        <v>14</v>
      </c>
      <c r="K516" s="226">
        <v>0</v>
      </c>
      <c r="L516" s="226" t="s">
        <v>1529</v>
      </c>
      <c r="M516" s="227" t="s">
        <v>2800</v>
      </c>
      <c r="N516" s="227" t="s">
        <v>1561</v>
      </c>
      <c r="O516" s="223" t="s">
        <v>2444</v>
      </c>
      <c r="P516" s="286" t="s">
        <v>1745</v>
      </c>
    </row>
    <row r="517" spans="1:16" ht="24">
      <c r="A517" s="221">
        <v>519</v>
      </c>
      <c r="B517" s="222">
        <v>2150199</v>
      </c>
      <c r="C517" s="221">
        <v>30399</v>
      </c>
      <c r="D517" s="221">
        <v>50999</v>
      </c>
      <c r="E517" s="223" t="s">
        <v>2797</v>
      </c>
      <c r="F517" s="223" t="s">
        <v>2801</v>
      </c>
      <c r="G517" s="224" t="s">
        <v>2799</v>
      </c>
      <c r="H517" s="224" t="s">
        <v>2799</v>
      </c>
      <c r="I517" s="225">
        <f t="shared" si="12"/>
        <v>6.9</v>
      </c>
      <c r="J517" s="223">
        <v>6.9</v>
      </c>
      <c r="K517" s="253">
        <v>0</v>
      </c>
      <c r="L517" s="226" t="s">
        <v>1529</v>
      </c>
      <c r="M517" s="227" t="s">
        <v>2800</v>
      </c>
      <c r="N517" s="223" t="s">
        <v>1561</v>
      </c>
      <c r="O517" s="223" t="s">
        <v>2444</v>
      </c>
      <c r="P517" s="286" t="s">
        <v>1745</v>
      </c>
    </row>
    <row r="518" spans="1:16" ht="24">
      <c r="A518" s="221">
        <v>520</v>
      </c>
      <c r="B518" s="222">
        <v>2150199</v>
      </c>
      <c r="C518" s="221">
        <v>30399</v>
      </c>
      <c r="D518" s="221">
        <v>50999</v>
      </c>
      <c r="E518" s="223" t="s">
        <v>2797</v>
      </c>
      <c r="F518" s="223" t="s">
        <v>2802</v>
      </c>
      <c r="G518" s="224" t="s">
        <v>2799</v>
      </c>
      <c r="H518" s="224" t="s">
        <v>2799</v>
      </c>
      <c r="I518" s="225">
        <f t="shared" si="12"/>
        <v>18.420000000000002</v>
      </c>
      <c r="J518" s="223">
        <v>18.420000000000002</v>
      </c>
      <c r="K518" s="226">
        <v>0</v>
      </c>
      <c r="L518" s="226" t="s">
        <v>1529</v>
      </c>
      <c r="M518" s="227" t="s">
        <v>2800</v>
      </c>
      <c r="N518" s="223" t="s">
        <v>1561</v>
      </c>
      <c r="O518" s="223" t="s">
        <v>2444</v>
      </c>
      <c r="P518" s="286" t="s">
        <v>1745</v>
      </c>
    </row>
    <row r="519" spans="1:16" ht="24">
      <c r="A519" s="221">
        <v>521</v>
      </c>
      <c r="B519" s="266">
        <v>2170199</v>
      </c>
      <c r="C519" s="266">
        <v>302</v>
      </c>
      <c r="D519" s="266">
        <v>502</v>
      </c>
      <c r="E519" s="223" t="s">
        <v>2803</v>
      </c>
      <c r="F519" s="285" t="s">
        <v>2804</v>
      </c>
      <c r="G519" s="224" t="s">
        <v>2805</v>
      </c>
      <c r="H519" s="224" t="s">
        <v>2805</v>
      </c>
      <c r="I519" s="225">
        <f t="shared" si="12"/>
        <v>30</v>
      </c>
      <c r="J519" s="225">
        <v>30</v>
      </c>
      <c r="K519" s="226">
        <v>0</v>
      </c>
      <c r="L519" s="226" t="s">
        <v>1595</v>
      </c>
      <c r="M519" s="285"/>
      <c r="N519" s="365" t="s">
        <v>1561</v>
      </c>
      <c r="O519" s="265" t="s">
        <v>2432</v>
      </c>
      <c r="P519" s="228" t="s">
        <v>1562</v>
      </c>
    </row>
    <row r="520" spans="1:16" ht="60">
      <c r="A520" s="221">
        <v>522</v>
      </c>
      <c r="B520" s="265">
        <v>2110203</v>
      </c>
      <c r="C520" s="265">
        <v>30227</v>
      </c>
      <c r="D520" s="265">
        <v>50205</v>
      </c>
      <c r="E520" s="221" t="s">
        <v>2734</v>
      </c>
      <c r="F520" s="227" t="s">
        <v>2806</v>
      </c>
      <c r="G520" s="268" t="s">
        <v>2807</v>
      </c>
      <c r="H520" s="268" t="s">
        <v>2807</v>
      </c>
      <c r="I520" s="225">
        <f t="shared" si="12"/>
        <v>96</v>
      </c>
      <c r="J520" s="227">
        <v>96</v>
      </c>
      <c r="K520" s="225">
        <v>0</v>
      </c>
      <c r="L520" s="226" t="s">
        <v>1529</v>
      </c>
      <c r="M520" s="227"/>
      <c r="N520" s="227" t="s">
        <v>1561</v>
      </c>
      <c r="O520" s="265" t="s">
        <v>1500</v>
      </c>
      <c r="P520" s="228" t="s">
        <v>1562</v>
      </c>
    </row>
    <row r="521" spans="1:16" ht="84">
      <c r="A521" s="221">
        <v>523</v>
      </c>
      <c r="B521" s="266">
        <v>2110401</v>
      </c>
      <c r="C521" s="265">
        <v>30299</v>
      </c>
      <c r="D521" s="265">
        <v>50299</v>
      </c>
      <c r="E521" s="265" t="s">
        <v>2808</v>
      </c>
      <c r="F521" s="265" t="s">
        <v>2809</v>
      </c>
      <c r="G521" s="268" t="s">
        <v>2807</v>
      </c>
      <c r="H521" s="268" t="s">
        <v>2807</v>
      </c>
      <c r="I521" s="225">
        <f t="shared" si="12"/>
        <v>62</v>
      </c>
      <c r="J521" s="265">
        <v>62</v>
      </c>
      <c r="K521" s="253">
        <v>0</v>
      </c>
      <c r="L521" s="226" t="s">
        <v>1529</v>
      </c>
      <c r="M521" s="265"/>
      <c r="N521" s="265" t="s">
        <v>1561</v>
      </c>
      <c r="O521" s="265" t="s">
        <v>1500</v>
      </c>
      <c r="P521" s="228" t="s">
        <v>1562</v>
      </c>
    </row>
    <row r="522" spans="1:16" ht="48">
      <c r="A522" s="221">
        <v>524</v>
      </c>
      <c r="B522" s="265">
        <v>2110302</v>
      </c>
      <c r="C522" s="265">
        <v>31005</v>
      </c>
      <c r="D522" s="265">
        <v>50302</v>
      </c>
      <c r="E522" s="221" t="s">
        <v>2810</v>
      </c>
      <c r="F522" s="221" t="s">
        <v>2811</v>
      </c>
      <c r="G522" s="268" t="s">
        <v>2807</v>
      </c>
      <c r="H522" s="268" t="s">
        <v>2807</v>
      </c>
      <c r="I522" s="225">
        <f t="shared" si="12"/>
        <v>51</v>
      </c>
      <c r="J522" s="265">
        <v>51</v>
      </c>
      <c r="K522" s="253">
        <v>0</v>
      </c>
      <c r="L522" s="226" t="s">
        <v>1529</v>
      </c>
      <c r="M522" s="221" t="s">
        <v>2812</v>
      </c>
      <c r="N522" s="265" t="s">
        <v>1561</v>
      </c>
      <c r="O522" s="227" t="s">
        <v>1500</v>
      </c>
      <c r="P522" s="228" t="s">
        <v>1562</v>
      </c>
    </row>
    <row r="523" spans="1:16" ht="84">
      <c r="A523" s="221">
        <v>525</v>
      </c>
      <c r="B523" s="265">
        <v>2110302</v>
      </c>
      <c r="C523" s="265">
        <v>31005</v>
      </c>
      <c r="D523" s="265">
        <v>50302</v>
      </c>
      <c r="E523" s="221" t="s">
        <v>2813</v>
      </c>
      <c r="F523" s="221" t="s">
        <v>2814</v>
      </c>
      <c r="G523" s="268" t="s">
        <v>2807</v>
      </c>
      <c r="H523" s="268" t="s">
        <v>2807</v>
      </c>
      <c r="I523" s="225">
        <f t="shared" si="12"/>
        <v>160</v>
      </c>
      <c r="J523" s="265">
        <v>160</v>
      </c>
      <c r="K523" s="253">
        <v>0</v>
      </c>
      <c r="L523" s="226" t="s">
        <v>1529</v>
      </c>
      <c r="M523" s="221" t="s">
        <v>2815</v>
      </c>
      <c r="N523" s="265" t="s">
        <v>1561</v>
      </c>
      <c r="O523" s="227" t="s">
        <v>1500</v>
      </c>
      <c r="P523" s="228" t="s">
        <v>1562</v>
      </c>
    </row>
    <row r="524" spans="1:16" ht="36">
      <c r="A524" s="221">
        <v>526</v>
      </c>
      <c r="B524" s="265">
        <v>2110302</v>
      </c>
      <c r="C524" s="265">
        <v>31005</v>
      </c>
      <c r="D524" s="265">
        <v>50302</v>
      </c>
      <c r="E524" s="221" t="s">
        <v>2813</v>
      </c>
      <c r="F524" s="221" t="s">
        <v>2814</v>
      </c>
      <c r="G524" s="268" t="s">
        <v>2807</v>
      </c>
      <c r="H524" s="268" t="s">
        <v>2807</v>
      </c>
      <c r="I524" s="225">
        <f t="shared" si="12"/>
        <v>200</v>
      </c>
      <c r="J524" s="265">
        <v>200</v>
      </c>
      <c r="K524" s="253">
        <v>0</v>
      </c>
      <c r="L524" s="226" t="s">
        <v>1529</v>
      </c>
      <c r="M524" s="221" t="s">
        <v>2816</v>
      </c>
      <c r="N524" s="265" t="s">
        <v>1561</v>
      </c>
      <c r="O524" s="227" t="s">
        <v>1500</v>
      </c>
      <c r="P524" s="228" t="s">
        <v>1562</v>
      </c>
    </row>
    <row r="525" spans="1:16" ht="24">
      <c r="A525" s="221">
        <v>529</v>
      </c>
      <c r="B525" s="222">
        <v>2120501</v>
      </c>
      <c r="C525" s="221">
        <v>30201</v>
      </c>
      <c r="D525" s="221">
        <v>50502</v>
      </c>
      <c r="E525" s="223" t="s">
        <v>2817</v>
      </c>
      <c r="F525" s="223" t="s">
        <v>2818</v>
      </c>
      <c r="G525" s="224" t="s">
        <v>2819</v>
      </c>
      <c r="H525" s="224" t="s">
        <v>2819</v>
      </c>
      <c r="I525" s="225">
        <f t="shared" si="12"/>
        <v>7</v>
      </c>
      <c r="J525" s="227">
        <v>7</v>
      </c>
      <c r="K525" s="226">
        <v>0</v>
      </c>
      <c r="L525" s="226" t="s">
        <v>1595</v>
      </c>
      <c r="M525" s="227"/>
      <c r="N525" s="227" t="s">
        <v>1561</v>
      </c>
      <c r="O525" s="227" t="s">
        <v>1517</v>
      </c>
      <c r="P525" s="228" t="s">
        <v>1562</v>
      </c>
    </row>
    <row r="526" spans="1:16" ht="36">
      <c r="A526" s="221">
        <v>530</v>
      </c>
      <c r="B526" s="412">
        <v>2120717</v>
      </c>
      <c r="C526" s="221">
        <v>30201</v>
      </c>
      <c r="D526" s="221">
        <v>50201</v>
      </c>
      <c r="E526" s="223" t="s">
        <v>2820</v>
      </c>
      <c r="F526" s="223" t="s">
        <v>2821</v>
      </c>
      <c r="G526" s="224" t="s">
        <v>2822</v>
      </c>
      <c r="H526" s="224" t="s">
        <v>2822</v>
      </c>
      <c r="I526" s="225">
        <f t="shared" si="12"/>
        <v>48</v>
      </c>
      <c r="J526" s="253">
        <v>48</v>
      </c>
      <c r="K526" s="226">
        <v>0</v>
      </c>
      <c r="L526" s="226" t="s">
        <v>1595</v>
      </c>
      <c r="M526" s="227" t="s">
        <v>2823</v>
      </c>
      <c r="N526" s="253" t="s">
        <v>1561</v>
      </c>
      <c r="O526" s="234" t="s">
        <v>1398</v>
      </c>
      <c r="P526" s="228" t="s">
        <v>1562</v>
      </c>
    </row>
    <row r="527" spans="1:16" ht="36">
      <c r="A527" s="221">
        <v>531</v>
      </c>
      <c r="B527" s="413">
        <v>2010301</v>
      </c>
      <c r="C527" s="414">
        <v>30201</v>
      </c>
      <c r="D527" s="414">
        <v>50201</v>
      </c>
      <c r="E527" s="251" t="s">
        <v>2824</v>
      </c>
      <c r="F527" s="251" t="s">
        <v>2825</v>
      </c>
      <c r="G527" s="415" t="s">
        <v>2826</v>
      </c>
      <c r="H527" s="415" t="s">
        <v>2826</v>
      </c>
      <c r="I527" s="225">
        <f t="shared" si="12"/>
        <v>10</v>
      </c>
      <c r="J527" s="253">
        <v>10</v>
      </c>
      <c r="K527" s="416">
        <v>0</v>
      </c>
      <c r="L527" s="226" t="s">
        <v>1529</v>
      </c>
      <c r="M527" s="251" t="s">
        <v>2827</v>
      </c>
      <c r="N527" s="355" t="s">
        <v>1561</v>
      </c>
      <c r="O527" s="370" t="s">
        <v>1517</v>
      </c>
      <c r="P527" s="228" t="s">
        <v>1562</v>
      </c>
    </row>
    <row r="528" spans="1:16" ht="48">
      <c r="A528" s="221">
        <v>532</v>
      </c>
      <c r="B528" s="338" t="s">
        <v>2828</v>
      </c>
      <c r="C528" s="338" t="s">
        <v>1619</v>
      </c>
      <c r="D528" s="338">
        <v>50302</v>
      </c>
      <c r="E528" s="338" t="s">
        <v>2829</v>
      </c>
      <c r="F528" s="338" t="s">
        <v>2829</v>
      </c>
      <c r="G528" s="417" t="s">
        <v>2830</v>
      </c>
      <c r="H528" s="417" t="s">
        <v>2831</v>
      </c>
      <c r="I528" s="225">
        <f t="shared" si="12"/>
        <v>29.85</v>
      </c>
      <c r="J528" s="337">
        <v>29.85</v>
      </c>
      <c r="K528" s="357">
        <v>0</v>
      </c>
      <c r="L528" s="226" t="s">
        <v>1529</v>
      </c>
      <c r="M528" s="370" t="s">
        <v>2832</v>
      </c>
      <c r="N528" s="355" t="s">
        <v>1561</v>
      </c>
      <c r="O528" s="370" t="s">
        <v>1517</v>
      </c>
      <c r="P528" s="228" t="s">
        <v>1562</v>
      </c>
    </row>
    <row r="529" spans="17:19" ht="24">
      <c r="Q529" s="404" t="s">
        <v>1595</v>
      </c>
      <c r="R529" s="418" t="s">
        <v>2833</v>
      </c>
      <c r="S529" s="214" t="s">
        <v>1561</v>
      </c>
    </row>
    <row r="530" spans="17:19" ht="12.75">
      <c r="Q530" s="404" t="s">
        <v>1350</v>
      </c>
      <c r="R530" s="418" t="s">
        <v>2834</v>
      </c>
      <c r="S530" s="214" t="s">
        <v>2056</v>
      </c>
    </row>
    <row r="531" spans="17:19" ht="25.5">
      <c r="Q531" s="404" t="s">
        <v>2835</v>
      </c>
      <c r="R531" s="418" t="s">
        <v>2836</v>
      </c>
    </row>
    <row r="532" spans="17:19" ht="12.75">
      <c r="Q532" s="404" t="s">
        <v>2837</v>
      </c>
      <c r="R532" s="418" t="s">
        <v>1562</v>
      </c>
    </row>
    <row r="533" spans="17:19" ht="12.75">
      <c r="Q533" s="404" t="s">
        <v>2838</v>
      </c>
      <c r="R533" s="418" t="s">
        <v>2839</v>
      </c>
    </row>
    <row r="534" spans="17:19" ht="12.75">
      <c r="Q534" s="404" t="s">
        <v>2840</v>
      </c>
      <c r="R534" s="418" t="s">
        <v>2711</v>
      </c>
    </row>
    <row r="535" spans="17:19" ht="24">
      <c r="Q535" s="404" t="s">
        <v>2841</v>
      </c>
      <c r="R535" s="418" t="s">
        <v>2842</v>
      </c>
    </row>
    <row r="536" spans="17:19" ht="13.5">
      <c r="Q536" s="404" t="s">
        <v>2843</v>
      </c>
      <c r="R536" s="419" t="s">
        <v>2844</v>
      </c>
    </row>
    <row r="537" spans="17:19" ht="12.75">
      <c r="Q537" s="404" t="s">
        <v>2845</v>
      </c>
      <c r="R537" s="418" t="s">
        <v>2846</v>
      </c>
    </row>
    <row r="538" spans="17:19" ht="12.75">
      <c r="Q538" s="404" t="s">
        <v>2847</v>
      </c>
      <c r="R538" s="418" t="s">
        <v>2848</v>
      </c>
    </row>
    <row r="539" spans="17:19" ht="12.75">
      <c r="Q539" s="404" t="s">
        <v>2849</v>
      </c>
      <c r="R539" s="418" t="s">
        <v>1542</v>
      </c>
    </row>
    <row r="540" spans="17:19">
      <c r="Q540" s="404" t="s">
        <v>2850</v>
      </c>
      <c r="R540" s="214" t="s">
        <v>2851</v>
      </c>
    </row>
    <row r="541" spans="17:19">
      <c r="Q541" s="404" t="s">
        <v>2852</v>
      </c>
      <c r="R541" s="214" t="s">
        <v>1532</v>
      </c>
    </row>
    <row r="542" spans="17:19">
      <c r="Q542" s="404" t="s">
        <v>2853</v>
      </c>
      <c r="R542" s="214" t="s">
        <v>2854</v>
      </c>
    </row>
    <row r="543" spans="17:19">
      <c r="Q543" s="404" t="s">
        <v>2855</v>
      </c>
      <c r="R543" s="214" t="s">
        <v>2856</v>
      </c>
    </row>
    <row r="544" spans="17:19">
      <c r="Q544" s="404" t="s">
        <v>2857</v>
      </c>
      <c r="R544" s="214" t="s">
        <v>2056</v>
      </c>
    </row>
    <row r="545" spans="17:17">
      <c r="Q545" s="404" t="s">
        <v>2858</v>
      </c>
    </row>
    <row r="546" spans="17:17" ht="24">
      <c r="Q546" s="404" t="s">
        <v>2859</v>
      </c>
    </row>
    <row r="547" spans="17:17">
      <c r="Q547" s="404" t="s">
        <v>2860</v>
      </c>
    </row>
    <row r="548" spans="17:17">
      <c r="Q548" s="404" t="s">
        <v>2861</v>
      </c>
    </row>
    <row r="549" spans="17:17" ht="24">
      <c r="Q549" s="404" t="s">
        <v>2862</v>
      </c>
    </row>
    <row r="550" spans="17:17">
      <c r="Q550" s="404" t="s">
        <v>2863</v>
      </c>
    </row>
    <row r="551" spans="17:17">
      <c r="Q551" s="404" t="s">
        <v>2864</v>
      </c>
    </row>
    <row r="552" spans="17:17">
      <c r="Q552" s="404" t="s">
        <v>2865</v>
      </c>
    </row>
    <row r="553" spans="17:17" ht="12.75">
      <c r="Q553" s="420" t="s">
        <v>2866</v>
      </c>
    </row>
    <row r="554" spans="17:17" ht="12.75">
      <c r="Q554" s="420" t="s">
        <v>2867</v>
      </c>
    </row>
    <row r="555" spans="17:17" ht="12.75">
      <c r="Q555" s="420" t="s">
        <v>2868</v>
      </c>
    </row>
    <row r="556" spans="17:17">
      <c r="Q556" s="404" t="s">
        <v>2869</v>
      </c>
    </row>
    <row r="557" spans="17:17" ht="12.75">
      <c r="Q557" s="420" t="s">
        <v>2870</v>
      </c>
    </row>
    <row r="558" spans="17:17" ht="12.75">
      <c r="Q558" s="420" t="s">
        <v>2871</v>
      </c>
    </row>
    <row r="559" spans="17:17" ht="12.75">
      <c r="Q559" s="420" t="s">
        <v>2872</v>
      </c>
    </row>
    <row r="560" spans="17:17" ht="12.75">
      <c r="Q560" s="420" t="s">
        <v>2873</v>
      </c>
    </row>
    <row r="561" spans="17:17" ht="12.75">
      <c r="Q561" s="420" t="s">
        <v>2874</v>
      </c>
    </row>
    <row r="562" spans="17:17" ht="12.75">
      <c r="Q562" s="420" t="s">
        <v>2875</v>
      </c>
    </row>
    <row r="563" spans="17:17" ht="12.75">
      <c r="Q563" s="420" t="s">
        <v>2876</v>
      </c>
    </row>
    <row r="564" spans="17:17" ht="12.75">
      <c r="Q564" s="420" t="s">
        <v>2877</v>
      </c>
    </row>
    <row r="565" spans="17:17" ht="12.75">
      <c r="Q565" s="420" t="s">
        <v>2878</v>
      </c>
    </row>
    <row r="566" spans="17:17" ht="12.75">
      <c r="Q566" s="420" t="s">
        <v>2879</v>
      </c>
    </row>
    <row r="567" spans="17:17" ht="12.75">
      <c r="Q567" s="420" t="s">
        <v>2880</v>
      </c>
    </row>
    <row r="568" spans="17:17" ht="12.75">
      <c r="Q568" s="420" t="s">
        <v>2881</v>
      </c>
    </row>
    <row r="569" spans="17:17">
      <c r="Q569" s="404" t="s">
        <v>2882</v>
      </c>
    </row>
    <row r="570" spans="17:17" ht="12.75">
      <c r="Q570" s="420" t="s">
        <v>2883</v>
      </c>
    </row>
    <row r="571" spans="17:17" ht="12.75">
      <c r="Q571" s="420" t="s">
        <v>2884</v>
      </c>
    </row>
    <row r="572" spans="17:17" ht="12.75">
      <c r="Q572" s="420" t="s">
        <v>2885</v>
      </c>
    </row>
    <row r="573" spans="17:17" ht="12.75">
      <c r="Q573" s="420" t="s">
        <v>2886</v>
      </c>
    </row>
    <row r="574" spans="17:17" ht="12.75">
      <c r="Q574" s="420" t="s">
        <v>2887</v>
      </c>
    </row>
    <row r="575" spans="17:17" ht="12.75">
      <c r="Q575" s="420" t="s">
        <v>2888</v>
      </c>
    </row>
    <row r="576" spans="17:17" ht="12.75">
      <c r="Q576" s="420" t="s">
        <v>2889</v>
      </c>
    </row>
    <row r="577" spans="17:17" ht="12.75">
      <c r="Q577" s="420" t="s">
        <v>2890</v>
      </c>
    </row>
    <row r="578" spans="17:17">
      <c r="Q578" s="404" t="s">
        <v>2891</v>
      </c>
    </row>
    <row r="579" spans="17:17">
      <c r="Q579" s="404" t="s">
        <v>2892</v>
      </c>
    </row>
    <row r="580" spans="17:17">
      <c r="Q580" s="404" t="s">
        <v>2893</v>
      </c>
    </row>
    <row r="581" spans="17:17">
      <c r="Q581" s="404" t="s">
        <v>2894</v>
      </c>
    </row>
    <row r="582" spans="17:17">
      <c r="Q582" s="404" t="s">
        <v>2895</v>
      </c>
    </row>
    <row r="583" spans="17:17">
      <c r="Q583" s="404" t="s">
        <v>2896</v>
      </c>
    </row>
    <row r="584" spans="17:17" ht="24">
      <c r="Q584" s="404" t="s">
        <v>2897</v>
      </c>
    </row>
    <row r="585" spans="17:17">
      <c r="Q585" s="404" t="s">
        <v>2898</v>
      </c>
    </row>
    <row r="586" spans="17:17" ht="24">
      <c r="Q586" s="404" t="s">
        <v>2899</v>
      </c>
    </row>
    <row r="587" spans="17:17">
      <c r="Q587" s="404" t="s">
        <v>2900</v>
      </c>
    </row>
    <row r="588" spans="17:17" ht="24">
      <c r="Q588" s="404" t="s">
        <v>2901</v>
      </c>
    </row>
    <row r="589" spans="17:17" ht="24">
      <c r="Q589" s="404" t="s">
        <v>2902</v>
      </c>
    </row>
    <row r="590" spans="17:17">
      <c r="Q590" s="404" t="s">
        <v>2903</v>
      </c>
    </row>
    <row r="591" spans="17:17">
      <c r="Q591" s="404" t="s">
        <v>2904</v>
      </c>
    </row>
    <row r="592" spans="17:17">
      <c r="Q592" s="404" t="s">
        <v>2905</v>
      </c>
    </row>
    <row r="593" spans="17:17">
      <c r="Q593" s="404" t="s">
        <v>2906</v>
      </c>
    </row>
    <row r="594" spans="17:17">
      <c r="Q594" s="404" t="s">
        <v>2907</v>
      </c>
    </row>
    <row r="595" spans="17:17">
      <c r="Q595" s="404" t="s">
        <v>2908</v>
      </c>
    </row>
    <row r="596" spans="17:17">
      <c r="Q596" s="404" t="s">
        <v>2909</v>
      </c>
    </row>
    <row r="597" spans="17:17">
      <c r="Q597" s="404" t="s">
        <v>2910</v>
      </c>
    </row>
    <row r="598" spans="17:17">
      <c r="Q598" s="404" t="s">
        <v>2911</v>
      </c>
    </row>
    <row r="599" spans="17:17">
      <c r="Q599" s="404" t="s">
        <v>1540</v>
      </c>
    </row>
    <row r="600" spans="17:17">
      <c r="Q600" s="404" t="s">
        <v>1653</v>
      </c>
    </row>
  </sheetData>
  <autoFilter ref="A1:S600">
    <extLst xmlns:etc="http://www.wps.cn/officeDocument/2017/etCustomData">
      <etc:autoFilterAnalysis etc:version="v1" etc:showPane="0">
        <etc:analysisCharts>
          <etc:chart etc:type="pie">
            <etc:category etc:colId="6"/>
            <etc:seriesCollections etc:count="1">
              <etc:series etc:colId="6" etc:subtotal="count"/>
            </etc:seriesCollections>
          </etc:chart>
        </etc:analysisCharts>
      </etc:autoFilterAnalysis>
    </extLst>
  </autoFilter>
  <mergeCells count="18">
    <mergeCell ref="O4:O5"/>
    <mergeCell ref="P4:P5"/>
    <mergeCell ref="A2:P2"/>
    <mergeCell ref="A3:E3"/>
    <mergeCell ref="L3:M3"/>
    <mergeCell ref="O3:P3"/>
    <mergeCell ref="I4:K4"/>
    <mergeCell ref="A4:A5"/>
    <mergeCell ref="B4:B5"/>
    <mergeCell ref="C4:C5"/>
    <mergeCell ref="D4:D5"/>
    <mergeCell ref="E4:E5"/>
    <mergeCell ref="F4:F5"/>
    <mergeCell ref="G4:G5"/>
    <mergeCell ref="H4:H5"/>
    <mergeCell ref="L4:L5"/>
    <mergeCell ref="M4:M5"/>
    <mergeCell ref="N4:N5"/>
  </mergeCells>
  <phoneticPr fontId="92" type="noConversion"/>
  <dataValidations count="147">
    <dataValidation type="list" allowBlank="1" showInputMessage="1" showErrorMessage="1" sqref="L59">
      <formula1>$Q$470:$Q$539</formula1>
    </dataValidation>
    <dataValidation type="list" allowBlank="1" showInputMessage="1" showErrorMessage="1" sqref="L60">
      <formula1>$Q$469:$Q$538</formula1>
    </dataValidation>
    <dataValidation type="list" allowBlank="1" showInputMessage="1" showErrorMessage="1" sqref="L88 L79:L85 L158:L160">
      <formula1>$Q$534:$Q$608</formula1>
    </dataValidation>
    <dataValidation type="list" allowBlank="1" showInputMessage="1" showErrorMessage="1" sqref="N88 N79:N85 N158:N160">
      <formula1>$S$534:$S$538</formula1>
    </dataValidation>
    <dataValidation type="list" allowBlank="1" showInputMessage="1" showErrorMessage="1" sqref="P88 P79:P85 P158:P160">
      <formula1>$R$534:$R$552</formula1>
    </dataValidation>
    <dataValidation type="list" allowBlank="1" showInputMessage="1" showErrorMessage="1" sqref="L89">
      <formula1>$Q$533:$Q$607</formula1>
    </dataValidation>
    <dataValidation type="list" allowBlank="1" showInputMessage="1" showErrorMessage="1" sqref="N89">
      <formula1>$S$533:$S$537</formula1>
    </dataValidation>
    <dataValidation type="list" allowBlank="1" showInputMessage="1" showErrorMessage="1" sqref="P89">
      <formula1>$R$533:$R$551</formula1>
    </dataValidation>
    <dataValidation type="list" allowBlank="1" showInputMessage="1" showErrorMessage="1" sqref="L92 L326">
      <formula1>$Q$529:$Q$602</formula1>
    </dataValidation>
    <dataValidation type="list" allowBlank="1" showInputMessage="1" showErrorMessage="1" sqref="N92 N326">
      <formula1>$S$529:$S$532</formula1>
    </dataValidation>
    <dataValidation type="list" allowBlank="1" showInputMessage="1" showErrorMessage="1" sqref="P92 P326">
      <formula1>$R$529:$R$546</formula1>
    </dataValidation>
    <dataValidation type="list" allowBlank="1" showInputMessage="1" showErrorMessage="1" sqref="L108 L123 L125">
      <formula1>$Q$527:$Q$587</formula1>
    </dataValidation>
    <dataValidation type="list" allowBlank="1" showInputMessage="1" showErrorMessage="1" sqref="P108 P123 P125">
      <formula1>$R$527:$R$531</formula1>
    </dataValidation>
    <dataValidation type="list" allowBlank="1" showInputMessage="1" showErrorMessage="1" sqref="L109">
      <formula1>$Q$527:$Q$586</formula1>
    </dataValidation>
    <dataValidation type="list" allowBlank="1" showInputMessage="1" showErrorMessage="1" sqref="P109">
      <formula1>$R$527:$R$530</formula1>
    </dataValidation>
    <dataValidation type="list" allowBlank="1" showInputMessage="1" showErrorMessage="1" sqref="L120">
      <formula1>$Q$527:$Q$592</formula1>
    </dataValidation>
    <dataValidation type="list" allowBlank="1" showInputMessage="1" showErrorMessage="1" sqref="N120">
      <formula1>$S$527:$S$527</formula1>
    </dataValidation>
    <dataValidation type="list" allowBlank="1" showInputMessage="1" showErrorMessage="1" sqref="P120">
      <formula1>$R$527:$R$536</formula1>
    </dataValidation>
    <dataValidation type="list" allowBlank="1" showInputMessage="1" showErrorMessage="1" sqref="L124 L203 L276 L374 L405 L438 L1:L5 L61:L76 L130:L133 L280:L281 L306:L307 L311:L312 L321:L325 L327:L328 L336:L339 L345:L360 L379:L385 L413:L415 L424:L432 L434:L436 L452:L461 L470:L478 L484:L492 L502:L1048576">
      <formula1>$Q$529:$Q$600</formula1>
    </dataValidation>
    <dataValidation type="list" allowBlank="1" showInputMessage="1" showErrorMessage="1" sqref="N124 N203 N276 N374 N405 N407 N438 N1:N5 N61:N76 N130:N133 N280:N281 N306:N307 N311:N312 N321:N325 N327:N328 N336:N339 N345:N360 N379:N385 N413:N415 N424:N432 N434:N436 N452:N461 N470:N478 N484:N492 N502:N1048576">
      <formula1>$S$529:$S$530</formula1>
    </dataValidation>
    <dataValidation type="list" allowBlank="1" showInputMessage="1" showErrorMessage="1" sqref="P124 P203 P276 P374 P405 P407 P438 P2:P5 P61:P76 P130:P133 P280:P281 P306:P307 P311:P312 P321:P325 P327:P328 P336:P339 P345:P360 P379:P385 P413:P415 P424:P432 P434:P436 P452:P461 P470:P478 P484:P492 P502:P1048576">
      <formula1>$R$529:$R$544</formula1>
    </dataValidation>
    <dataValidation type="list" allowBlank="1" showInputMessage="1" showErrorMessage="1" sqref="N125 N406 N448 N93:N95 N108:N114 N121:N123 N134:N143 N167:N192 N224:N233 N238:N255 N260:N262 N277:N279 N293:N305 N308:N310 N317:N320 N361:N373 N386:N404 N408:N412 N421:N423 N465:N469 N493:N501 P113:P114 P176:P181 P232:P237">
      <formula1>#REF!</formula1>
    </dataValidation>
    <dataValidation type="list" allowBlank="1" showInputMessage="1" showErrorMessage="1" sqref="L150">
      <formula1>$Q$552:$Q$626</formula1>
    </dataValidation>
    <dataValidation type="list" allowBlank="1" showInputMessage="1" showErrorMessage="1" sqref="N150">
      <formula1>$S$552:$S$556</formula1>
    </dataValidation>
    <dataValidation type="list" allowBlank="1" showInputMessage="1" showErrorMessage="1" sqref="P150">
      <formula1>$R$552:$R$570</formula1>
    </dataValidation>
    <dataValidation type="list" allowBlank="1" showInputMessage="1" showErrorMessage="1" sqref="L151">
      <formula1>$Q$551:$Q$625</formula1>
    </dataValidation>
    <dataValidation type="list" allowBlank="1" showInputMessage="1" showErrorMessage="1" sqref="N151">
      <formula1>$S$551:$S$555</formula1>
    </dataValidation>
    <dataValidation type="list" allowBlank="1" showInputMessage="1" showErrorMessage="1" sqref="P151">
      <formula1>$R$551:$R$569</formula1>
    </dataValidation>
    <dataValidation type="list" allowBlank="1" showInputMessage="1" showErrorMessage="1" sqref="L157">
      <formula1>$Q$535:$Q$609</formula1>
    </dataValidation>
    <dataValidation type="list" allowBlank="1" showInputMessage="1" showErrorMessage="1" sqref="N157">
      <formula1>$S$535:$S$539</formula1>
    </dataValidation>
    <dataValidation type="list" allowBlank="1" showInputMessage="1" showErrorMessage="1" sqref="P157">
      <formula1>$R$535:$R$553</formula1>
    </dataValidation>
    <dataValidation type="list" allowBlank="1" showInputMessage="1" showErrorMessage="1" sqref="L167 L238:L255">
      <formula1>$Q$526:$Q$590</formula1>
    </dataValidation>
    <dataValidation type="list" allowBlank="1" showInputMessage="1" showErrorMessage="1" sqref="P167 P238:P255">
      <formula1>$R$526:$R$534</formula1>
    </dataValidation>
    <dataValidation type="list" allowBlank="1" showInputMessage="1" showErrorMessage="1" sqref="L168 L391:L401">
      <formula1>$Q$526:$Q$589</formula1>
    </dataValidation>
    <dataValidation type="list" allowBlank="1" showInputMessage="1" showErrorMessage="1" sqref="P168 P391:P401">
      <formula1>$R$526:$R$533</formula1>
    </dataValidation>
    <dataValidation type="list" allowBlank="1" showInputMessage="1" showErrorMessage="1" sqref="L169 L277:L279">
      <formula1>$Q$526:$Q$588</formula1>
    </dataValidation>
    <dataValidation type="list" allowBlank="1" showInputMessage="1" showErrorMessage="1" sqref="P169 P277:P279">
      <formula1>$R$526:$R$532</formula1>
    </dataValidation>
    <dataValidation type="list" allowBlank="1" showInputMessage="1" showErrorMessage="1" sqref="L170 L230:L231">
      <formula1>$Q$526:$Q$587</formula1>
    </dataValidation>
    <dataValidation type="list" allowBlank="1" showInputMessage="1" showErrorMessage="1" sqref="P170 P230:P231">
      <formula1>$R$526:$R$531</formula1>
    </dataValidation>
    <dataValidation type="list" allowBlank="1" showInputMessage="1" showErrorMessage="1" sqref="L173 L139:L143">
      <formula1>$Q$526:$Q$584</formula1>
    </dataValidation>
    <dataValidation type="list" allowBlank="1" showInputMessage="1" showErrorMessage="1" sqref="L174">
      <formula1>$Q$526:$Q$583</formula1>
    </dataValidation>
    <dataValidation type="list" allowBlank="1" showInputMessage="1" showErrorMessage="1" sqref="L175">
      <formula1>$Q$526:$Q$582</formula1>
    </dataValidation>
    <dataValidation type="list" allowBlank="1" showInputMessage="1" showErrorMessage="1" sqref="L208 L259 L263 L465:L469 L493:L494">
      <formula1>$Q$526:$Q$595</formula1>
    </dataValidation>
    <dataValidation type="list" allowBlank="1" showInputMessage="1" showErrorMessage="1" sqref="P208 P259 P263 P465:P469 P493:P494">
      <formula1>$R$526:$R$539</formula1>
    </dataValidation>
    <dataValidation type="list" allowBlank="1" showInputMessage="1" showErrorMessage="1" sqref="L216">
      <formula1>$Q$537:$Q$611</formula1>
    </dataValidation>
    <dataValidation type="list" allowBlank="1" showInputMessage="1" showErrorMessage="1" sqref="N216">
      <formula1>$S$537:$S$541</formula1>
    </dataValidation>
    <dataValidation type="list" allowBlank="1" showInputMessage="1" showErrorMessage="1" sqref="P216">
      <formula1>$R$537:$R$555</formula1>
    </dataValidation>
    <dataValidation type="list" allowBlank="1" showInputMessage="1" showErrorMessage="1" sqref="L224 L260:L262 L361:L373">
      <formula1>$Q$526:$Q$593</formula1>
    </dataValidation>
    <dataValidation type="list" allowBlank="1" showInputMessage="1" showErrorMessage="1" sqref="P224 P260:P262 P361:P373">
      <formula1>$R$526:$R$537</formula1>
    </dataValidation>
    <dataValidation type="list" allowBlank="1" showInputMessage="1" showErrorMessage="1" sqref="L256">
      <formula1>$Q$528:$Q$598</formula1>
    </dataValidation>
    <dataValidation type="list" allowBlank="1" showInputMessage="1" showErrorMessage="1" sqref="N256 N115:N119 N144:N149">
      <formula1>$S$528:$S$528</formula1>
    </dataValidation>
    <dataValidation type="list" allowBlank="1" showInputMessage="1" showErrorMessage="1" sqref="P256">
      <formula1>$R$528:$R$542</formula1>
    </dataValidation>
    <dataValidation type="list" allowBlank="1" showInputMessage="1" showErrorMessage="1" sqref="N259 N263">
      <formula1>$S$526:$S$526</formula1>
    </dataValidation>
    <dataValidation type="list" allowBlank="1" showInputMessage="1" showErrorMessage="1" sqref="L316">
      <formula1>$Q$526:$Q$597</formula1>
    </dataValidation>
    <dataValidation type="list" allowBlank="1" showInputMessage="1" showErrorMessage="1" sqref="N316 N208:N212">
      <formula1>$S$526:$S$528</formula1>
    </dataValidation>
    <dataValidation type="list" allowBlank="1" showInputMessage="1" showErrorMessage="1" sqref="P316">
      <formula1>$R$526:$R$541</formula1>
    </dataValidation>
    <dataValidation type="list" allowBlank="1" showInputMessage="1" showErrorMessage="1" sqref="L329 L257:L258">
      <formula1>$Q$527:$Q$597</formula1>
    </dataValidation>
    <dataValidation type="list" allowBlank="1" showInputMessage="1" showErrorMessage="1" sqref="N329 N103:N107 N257:N258 N264:N269 N417:N420 N449:N451 N462:N464">
      <formula1>$S$527:$S$528</formula1>
    </dataValidation>
    <dataValidation type="list" allowBlank="1" showInputMessage="1" showErrorMessage="1" sqref="P329 P257:P258">
      <formula1>$R$527:$R$541</formula1>
    </dataValidation>
    <dataValidation type="list" allowBlank="1" showInputMessage="1" showErrorMessage="1" sqref="L404 L308:L310">
      <formula1>$Q$525:$Q$576</formula1>
    </dataValidation>
    <dataValidation type="list" allowBlank="1" showInputMessage="1" showErrorMessage="1" sqref="P406 P308:P310 P402:P404 P408:P412">
      <formula1>$R$525:$R$525</formula1>
    </dataValidation>
    <dataValidation type="list" allowBlank="1" showInputMessage="1" showErrorMessage="1" sqref="L416 L479:L482">
      <formula1>$Q$528:$Q$599</formula1>
    </dataValidation>
    <dataValidation type="list" allowBlank="1" showInputMessage="1" showErrorMessage="1" sqref="N416 N479:N482">
      <formula1>$S$528:$S$529</formula1>
    </dataValidation>
    <dataValidation type="list" allowBlank="1" showInputMessage="1" showErrorMessage="1" sqref="P416 P479:P482">
      <formula1>$R$528:$R$543</formula1>
    </dataValidation>
    <dataValidation type="list" allowBlank="1" showInputMessage="1" showErrorMessage="1" sqref="L433">
      <formula1>$Q$531:$Q$602</formula1>
    </dataValidation>
    <dataValidation type="list" allowBlank="1" showInputMessage="1" showErrorMessage="1" sqref="N433">
      <formula1>$S$531:$S$532</formula1>
    </dataValidation>
    <dataValidation type="list" allowBlank="1" showInputMessage="1" showErrorMessage="1" sqref="P433">
      <formula1>$R$531:$R$546</formula1>
    </dataValidation>
    <dataValidation type="list" allowBlank="1" showInputMessage="1" showErrorMessage="1" sqref="L437">
      <formula1>$Q$530:$Q$601</formula1>
    </dataValidation>
    <dataValidation type="list" allowBlank="1" showInputMessage="1" showErrorMessage="1" sqref="N437">
      <formula1>$S$530:$S$531</formula1>
    </dataValidation>
    <dataValidation type="list" allowBlank="1" showInputMessage="1" showErrorMessage="1" sqref="P437">
      <formula1>$R$530:$R$545</formula1>
    </dataValidation>
    <dataValidation type="list" allowBlank="1" showInputMessage="1" showErrorMessage="1" sqref="L448">
      <formula1>$Q$520:$Q$572</formula1>
    </dataValidation>
    <dataValidation type="list" allowBlank="1" showInputMessage="1" showErrorMessage="1" sqref="P448">
      <formula1>$R$520:$R$525</formula1>
    </dataValidation>
    <dataValidation type="list" allowBlank="1" showInputMessage="1" showErrorMessage="1" sqref="L483 L225:L229 L317:L320">
      <formula1>$Q$526:$Q$592</formula1>
    </dataValidation>
    <dataValidation type="list" allowBlank="1" showInputMessage="1" showErrorMessage="1" sqref="N483 N313:N315 N330:N335">
      <formula1>$S$526:$S$527</formula1>
    </dataValidation>
    <dataValidation type="list" allowBlank="1" showInputMessage="1" showErrorMessage="1" sqref="P483 P313:P315 P330:P335">
      <formula1>$R$526:$R$540</formula1>
    </dataValidation>
    <dataValidation type="list" allowBlank="1" showInputMessage="1" showErrorMessage="1" sqref="M492">
      <formula1>$Q$61:$Q$511</formula1>
    </dataValidation>
    <dataValidation type="list" allowBlank="1" showInputMessage="1" showErrorMessage="1" sqref="L6:L58">
      <formula1>$Q$471:$Q$540</formula1>
    </dataValidation>
    <dataValidation type="list" allowBlank="1" showInputMessage="1" showErrorMessage="1" sqref="L77:L78">
      <formula1>$Q$533:$Q$604</formula1>
    </dataValidation>
    <dataValidation type="list" allowBlank="1" showInputMessage="1" showErrorMessage="1" sqref="L86:L87">
      <formula1>$Q$536:$Q$610</formula1>
    </dataValidation>
    <dataValidation type="list" allowBlank="1" showInputMessage="1" showErrorMessage="1" sqref="L90:L91 L126:L129">
      <formula1>$Q$530:$Q$604</formula1>
    </dataValidation>
    <dataValidation type="list" allowBlank="1" showInputMessage="1" showErrorMessage="1" sqref="L93:L95 L182:L192">
      <formula1>$Q$529:$Q$598</formula1>
    </dataValidation>
    <dataValidation type="list" allowBlank="1" showInputMessage="1" showErrorMessage="1" sqref="L96:L102">
      <formula1>$Q$538:$Q$612</formula1>
    </dataValidation>
    <dataValidation type="list" allowBlank="1" showInputMessage="1" showErrorMessage="1" sqref="L103:L107">
      <formula1>$Q$527:$Q$594</formula1>
    </dataValidation>
    <dataValidation type="list" allowBlank="1" showInputMessage="1" showErrorMessage="1" sqref="L110:L112">
      <formula1>$Q$527:$Q$580</formula1>
    </dataValidation>
    <dataValidation type="list" allowBlank="1" showInputMessage="1" showErrorMessage="1" sqref="L113:L114">
      <formula1>$Q$527:$Q$577</formula1>
    </dataValidation>
    <dataValidation type="list" allowBlank="1" showInputMessage="1" showErrorMessage="1" sqref="L115:L119 L144:L149">
      <formula1>$Q$528:$Q$597</formula1>
    </dataValidation>
    <dataValidation type="list" allowBlank="1" showInputMessage="1" showErrorMessage="1" sqref="L121:L122">
      <formula1>$Q$527:$Q$589</formula1>
    </dataValidation>
    <dataValidation type="list" allowBlank="1" showInputMessage="1" showErrorMessage="1" sqref="L134:L138">
      <formula1>$Q$527:$Q$591</formula1>
    </dataValidation>
    <dataValidation type="list" allowBlank="1" showInputMessage="1" showErrorMessage="1" sqref="L152:L156 L213:L215">
      <formula1>$Q$540:$Q$614</formula1>
    </dataValidation>
    <dataValidation type="list" allowBlank="1" showInputMessage="1" showErrorMessage="1" sqref="L161:L166">
      <formula1>$Q$531:$Q$605</formula1>
    </dataValidation>
    <dataValidation type="list" allowBlank="1" showInputMessage="1" showErrorMessage="1" sqref="L171:L172">
      <formula1>$Q$526:$Q$586</formula1>
    </dataValidation>
    <dataValidation type="list" allowBlank="1" showInputMessage="1" showErrorMessage="1" sqref="L176:L181">
      <formula1>$Q$526:$Q$571</formula1>
    </dataValidation>
    <dataValidation type="list" allowBlank="1" showInputMessage="1" showErrorMessage="1" sqref="L193:L202 L204:L207 L340:L344 L375:L378">
      <formula1>$Q$529:$Q$599</formula1>
    </dataValidation>
    <dataValidation type="list" allowBlank="1" showInputMessage="1" showErrorMessage="1" sqref="L209:L212 L386:L390 L421:L423">
      <formula1>$Q$526:$Q$594</formula1>
    </dataValidation>
    <dataValidation type="list" allowBlank="1" showInputMessage="1" showErrorMessage="1" sqref="L217:L223">
      <formula1>$Q$527:$Q$600</formula1>
    </dataValidation>
    <dataValidation type="list" allowBlank="1" showInputMessage="1" showErrorMessage="1" sqref="L232:L237">
      <formula1>$Q$526:$Q$576</formula1>
    </dataValidation>
    <dataValidation type="list" allowBlank="1" showInputMessage="1" showErrorMessage="1" sqref="L264:L269 L417:L420 L449:L451 L462:L464">
      <formula1>$Q$527:$Q$598</formula1>
    </dataValidation>
    <dataValidation type="list" allowBlank="1" showInputMessage="1" showErrorMessage="1" sqref="L270:L275">
      <formula1>$Q$532:$Q$603</formula1>
    </dataValidation>
    <dataValidation type="list" allowBlank="1" showInputMessage="1" showErrorMessage="1" sqref="L282:L292">
      <formula1>$Q$536:$Q$607</formula1>
    </dataValidation>
    <dataValidation type="list" allowBlank="1" showInputMessage="1" showErrorMessage="1" sqref="L293:L302">
      <formula1>$Q$526:$Q$591</formula1>
    </dataValidation>
    <dataValidation type="list" allowBlank="1" showInputMessage="1" showErrorMessage="1" sqref="L303:L305 L406:L412">
      <formula1>$Q$525:$Q$581</formula1>
    </dataValidation>
    <dataValidation type="list" allowBlank="1" showInputMessage="1" showErrorMessage="1" sqref="L313:L315 L330:L335">
      <formula1>$Q$526:$Q$596</formula1>
    </dataValidation>
    <dataValidation type="list" allowBlank="1" showInputMessage="1" showErrorMessage="1" sqref="L402:L403">
      <formula1>$Q$525:$Q$578</formula1>
    </dataValidation>
    <dataValidation type="list" allowBlank="1" showInputMessage="1" showErrorMessage="1" sqref="L439:L443">
      <formula1>$Q$525:$Q$584</formula1>
    </dataValidation>
    <dataValidation type="list" allowBlank="1" showInputMessage="1" showErrorMessage="1" sqref="L444:L447">
      <formula1>$Q$521:$Q$579</formula1>
    </dataValidation>
    <dataValidation type="list" allowBlank="1" showInputMessage="1" showErrorMessage="1" sqref="L495:L501">
      <formula1>$Q$525:$Q$592</formula1>
    </dataValidation>
    <dataValidation type="list" allowBlank="1" showInputMessage="1" showErrorMessage="1" sqref="N6:N60 P58:P60">
      <formula1>$S$471:$S$473</formula1>
    </dataValidation>
    <dataValidation type="list" allowBlank="1" showInputMessage="1" showErrorMessage="1" sqref="N77:N78">
      <formula1>$S$533:$S$534</formula1>
    </dataValidation>
    <dataValidation type="list" allowBlank="1" showInputMessage="1" showErrorMessage="1" sqref="N86:N87">
      <formula1>$S$536:$S$540</formula1>
    </dataValidation>
    <dataValidation type="list" allowBlank="1" showInputMessage="1" showErrorMessage="1" sqref="N90:N91 N126:N129">
      <formula1>$S$530:$S$534</formula1>
    </dataValidation>
    <dataValidation type="list" allowBlank="1" showInputMessage="1" showErrorMessage="1" sqref="N96:N102">
      <formula1>$S$538:$S$542</formula1>
    </dataValidation>
    <dataValidation type="list" allowBlank="1" showInputMessage="1" showErrorMessage="1" sqref="N152:N156 N213:N215">
      <formula1>$S$540:$S$544</formula1>
    </dataValidation>
    <dataValidation type="list" allowBlank="1" showInputMessage="1" showErrorMessage="1" sqref="N161:N166">
      <formula1>$S$531:$S$535</formula1>
    </dataValidation>
    <dataValidation type="list" allowBlank="1" showInputMessage="1" showErrorMessage="1" sqref="N193:N202 N204:N207 N340:N344 N375:N378">
      <formula1>$S$529:$S$529</formula1>
    </dataValidation>
    <dataValidation type="list" allowBlank="1" showInputMessage="1" showErrorMessage="1" sqref="N217:N223">
      <formula1>$S$527:$S$530</formula1>
    </dataValidation>
    <dataValidation allowBlank="1" showInputMessage="1" showErrorMessage="1" sqref="N234:N237"/>
    <dataValidation type="list" allowBlank="1" showInputMessage="1" showErrorMessage="1" sqref="N270:N275">
      <formula1>$S$532:$S$533</formula1>
    </dataValidation>
    <dataValidation type="list" allowBlank="1" showInputMessage="1" showErrorMessage="1" sqref="N282:N292">
      <formula1>$S$536:$S$537</formula1>
    </dataValidation>
    <dataValidation type="list" allowBlank="1" showInputMessage="1" showErrorMessage="1" sqref="N439:N443">
      <formula1>$S$525:$S$525</formula1>
    </dataValidation>
    <dataValidation type="list" allowBlank="1" showInputMessage="1" showErrorMessage="1" sqref="N444:N447">
      <formula1>$S$521:$S$522</formula1>
    </dataValidation>
    <dataValidation type="list" allowBlank="1" showInputMessage="1" showErrorMessage="1" sqref="P6:P57">
      <formula1>$R$471:$R$487</formula1>
    </dataValidation>
    <dataValidation type="list" allowBlank="1" showInputMessage="1" showErrorMessage="1" sqref="P77:P78">
      <formula1>$R$533:$R$548</formula1>
    </dataValidation>
    <dataValidation type="list" allowBlank="1" showInputMessage="1" showErrorMessage="1" sqref="P86:P87">
      <formula1>$R$536:$R$554</formula1>
    </dataValidation>
    <dataValidation type="list" allowBlank="1" showInputMessage="1" showErrorMessage="1" sqref="P90:P91 P126:P129">
      <formula1>$R$530:$R$548</formula1>
    </dataValidation>
    <dataValidation type="list" allowBlank="1" showInputMessage="1" showErrorMessage="1" sqref="P93:P95 P182:P192">
      <formula1>$R$529:$R$542</formula1>
    </dataValidation>
    <dataValidation type="list" allowBlank="1" showInputMessage="1" showErrorMessage="1" sqref="P96:P102">
      <formula1>$R$538:$R$556</formula1>
    </dataValidation>
    <dataValidation type="list" allowBlank="1" showInputMessage="1" showErrorMessage="1" sqref="P103:P107">
      <formula1>$R$527:$R$538</formula1>
    </dataValidation>
    <dataValidation type="list" allowBlank="1" showInputMessage="1" showErrorMessage="1" sqref="P110:P112">
      <formula1>$R$527:$R$528</formula1>
    </dataValidation>
    <dataValidation type="list" allowBlank="1" showInputMessage="1" showErrorMessage="1" sqref="P115:P119 P144:P149">
      <formula1>$R$528:$R$541</formula1>
    </dataValidation>
    <dataValidation type="list" allowBlank="1" showInputMessage="1" showErrorMessage="1" sqref="P121:P122">
      <formula1>$R$527:$R$533</formula1>
    </dataValidation>
    <dataValidation type="list" allowBlank="1" showInputMessage="1" showErrorMessage="1" sqref="P134:P138">
      <formula1>$R$527:$R$535</formula1>
    </dataValidation>
    <dataValidation type="list" allowBlank="1" showInputMessage="1" showErrorMessage="1" sqref="P139:P143 P173:P175">
      <formula1>$R$526:$R$528</formula1>
    </dataValidation>
    <dataValidation type="list" allowBlank="1" showInputMessage="1" showErrorMessage="1" sqref="P152:P156 P213:P215">
      <formula1>$R$540:$R$558</formula1>
    </dataValidation>
    <dataValidation type="list" allowBlank="1" showInputMessage="1" showErrorMessage="1" sqref="P161:P166">
      <formula1>$R$531:$R$549</formula1>
    </dataValidation>
    <dataValidation type="list" allowBlank="1" showInputMessage="1" showErrorMessage="1" sqref="P171:P172">
      <formula1>$R$526:$R$530</formula1>
    </dataValidation>
    <dataValidation type="list" allowBlank="1" showInputMessage="1" showErrorMessage="1" sqref="P193:P202 P204:P207 P340:P344 P375:P378">
      <formula1>$R$529:$R$543</formula1>
    </dataValidation>
    <dataValidation type="list" allowBlank="1" showInputMessage="1" showErrorMessage="1" sqref="P209:P212 P386:P390 P421:P423">
      <formula1>$R$526:$R$538</formula1>
    </dataValidation>
    <dataValidation type="list" allowBlank="1" showInputMessage="1" showErrorMessage="1" sqref="P217:P223">
      <formula1>$R$527:$R$544</formula1>
    </dataValidation>
    <dataValidation type="list" allowBlank="1" showInputMessage="1" showErrorMessage="1" sqref="P225:P229 P317:P320">
      <formula1>$R$526:$R$536</formula1>
    </dataValidation>
    <dataValidation type="list" allowBlank="1" showInputMessage="1" showErrorMessage="1" sqref="P264:P269 P417:P420 P449:P451 P462:P464">
      <formula1>$R$527:$R$542</formula1>
    </dataValidation>
    <dataValidation type="list" allowBlank="1" showInputMessage="1" showErrorMessage="1" sqref="P270:P275">
      <formula1>$R$532:$R$547</formula1>
    </dataValidation>
    <dataValidation type="list" allowBlank="1" showInputMessage="1" showErrorMessage="1" sqref="P282:P292">
      <formula1>$R$536:$R$551</formula1>
    </dataValidation>
    <dataValidation type="list" allowBlank="1" showInputMessage="1" showErrorMessage="1" sqref="P293:P302">
      <formula1>$R$526:$R$535</formula1>
    </dataValidation>
    <dataValidation type="list" allowBlank="1" showInputMessage="1" showErrorMessage="1" sqref="P303:P305">
      <formula1>$R$525:$R$526</formula1>
    </dataValidation>
    <dataValidation type="list" allowBlank="1" showInputMessage="1" showErrorMessage="1" sqref="P439:P443">
      <formula1>$R$525:$R$528</formula1>
    </dataValidation>
    <dataValidation type="list" allowBlank="1" showInputMessage="1" showErrorMessage="1" sqref="P444:P447">
      <formula1>$R$521:$R$525</formula1>
    </dataValidation>
    <dataValidation type="list" allowBlank="1" showInputMessage="1" showErrorMessage="1" sqref="P495:P501">
      <formula1>$R$525:$R$536</formula1>
    </dataValidation>
  </dataValidations>
  <printOptions horizontalCentered="1"/>
  <pageMargins left="0.55069444444444404" right="0.55069444444444404" top="0.98402777777777795" bottom="0.78680555555555598" header="0.51180555555555596" footer="0.62986111111111098"/>
  <pageSetup paperSize="9" scale="63" firstPageNumber="60" fitToHeight="0" orientation="landscape" useFirstPageNumber="1" r:id="rId1"/>
  <headerFooter>
    <oddFooter>&amp;C&amp;14&amp;P</oddFooter>
  </headerFooter>
  <legacyDrawing r:id="rId2"/>
</worksheet>
</file>

<file path=xl/worksheets/sheet19.xml><?xml version="1.0" encoding="utf-8"?>
<worksheet xmlns="http://schemas.openxmlformats.org/spreadsheetml/2006/main" xmlns:r="http://schemas.openxmlformats.org/officeDocument/2006/relationships">
  <dimension ref="A1:C10"/>
  <sheetViews>
    <sheetView workbookViewId="0">
      <selection activeCell="B8" sqref="B8"/>
    </sheetView>
  </sheetViews>
  <sheetFormatPr defaultColWidth="9.140625" defaultRowHeight="12.75"/>
  <cols>
    <col min="1" max="1" width="56.85546875" customWidth="1"/>
    <col min="2" max="2" width="36.85546875" customWidth="1"/>
    <col min="3" max="3" width="37.85546875" customWidth="1"/>
  </cols>
  <sheetData>
    <row r="1" spans="1:3">
      <c r="A1" s="204" t="s">
        <v>2912</v>
      </c>
      <c r="B1" s="205"/>
      <c r="C1" s="205"/>
    </row>
    <row r="2" spans="1:3" ht="38.1" customHeight="1">
      <c r="A2" s="974" t="s">
        <v>2913</v>
      </c>
      <c r="B2" s="974"/>
      <c r="C2" s="974"/>
    </row>
    <row r="3" spans="1:3" ht="13.5">
      <c r="A3" s="206" t="s">
        <v>78</v>
      </c>
      <c r="B3" s="207"/>
      <c r="C3" s="208" t="s">
        <v>145</v>
      </c>
    </row>
    <row r="4" spans="1:3" ht="39" customHeight="1">
      <c r="A4" s="209"/>
      <c r="B4" s="210" t="s">
        <v>148</v>
      </c>
      <c r="C4" s="211" t="s">
        <v>82</v>
      </c>
    </row>
    <row r="5" spans="1:3" ht="39" customHeight="1">
      <c r="A5" s="212" t="s">
        <v>283</v>
      </c>
      <c r="B5" s="211">
        <v>1728</v>
      </c>
      <c r="C5" s="211">
        <v>1728</v>
      </c>
    </row>
    <row r="6" spans="1:3" ht="39" customHeight="1">
      <c r="A6" s="209" t="s">
        <v>2914</v>
      </c>
      <c r="B6" s="211"/>
      <c r="C6" s="211"/>
    </row>
    <row r="7" spans="1:3" ht="39" customHeight="1">
      <c r="A7" s="209" t="s">
        <v>2915</v>
      </c>
      <c r="B7" s="211">
        <v>598</v>
      </c>
      <c r="C7" s="211">
        <v>598</v>
      </c>
    </row>
    <row r="8" spans="1:3" ht="39" customHeight="1">
      <c r="A8" s="209" t="s">
        <v>2916</v>
      </c>
      <c r="B8" s="211">
        <v>1130</v>
      </c>
      <c r="C8" s="211">
        <v>1130</v>
      </c>
    </row>
    <row r="9" spans="1:3" ht="39" customHeight="1">
      <c r="A9" s="209" t="s">
        <v>2917</v>
      </c>
      <c r="B9" s="211">
        <v>930</v>
      </c>
      <c r="C9" s="211">
        <v>930</v>
      </c>
    </row>
    <row r="10" spans="1:3" ht="39" customHeight="1">
      <c r="A10" s="209" t="s">
        <v>2918</v>
      </c>
      <c r="B10" s="211">
        <v>200</v>
      </c>
      <c r="C10" s="211">
        <v>200</v>
      </c>
    </row>
  </sheetData>
  <mergeCells count="1">
    <mergeCell ref="A2:C2"/>
  </mergeCells>
  <phoneticPr fontId="92" type="noConversion"/>
  <pageMargins left="0.75138888888888899" right="0.75138888888888899" top="1" bottom="1" header="0.5" footer="0.5"/>
  <pageSetup paperSize="9" firstPageNumber="108" orientation="landscape" useFirstPageNumber="1"/>
  <headerFooter>
    <oddFooter>&amp;C&amp;P</oddFooter>
  </headerFooter>
</worksheet>
</file>

<file path=xl/worksheets/sheet2.xml><?xml version="1.0" encoding="utf-8"?>
<worksheet xmlns="http://schemas.openxmlformats.org/spreadsheetml/2006/main" xmlns:r="http://schemas.openxmlformats.org/officeDocument/2006/relationships">
  <dimension ref="B1:C39"/>
  <sheetViews>
    <sheetView topLeftCell="A6" workbookViewId="0">
      <selection activeCell="B19" sqref="B19"/>
    </sheetView>
  </sheetViews>
  <sheetFormatPr defaultColWidth="10.28515625" defaultRowHeight="13.5"/>
  <cols>
    <col min="1" max="1" width="7.42578125" style="112" customWidth="1"/>
    <col min="2" max="2" width="61.5703125" style="112" customWidth="1"/>
    <col min="3" max="3" width="11.7109375" style="809" customWidth="1"/>
    <col min="4" max="16384" width="10.28515625" style="112"/>
  </cols>
  <sheetData>
    <row r="1" spans="2:3" ht="54" customHeight="1">
      <c r="B1" s="821" t="s">
        <v>5</v>
      </c>
      <c r="C1" s="822"/>
    </row>
    <row r="2" spans="2:3" ht="17.25" customHeight="1">
      <c r="B2" s="810"/>
      <c r="C2" s="811"/>
    </row>
    <row r="3" spans="2:3" ht="26.1" customHeight="1">
      <c r="B3" s="812" t="s">
        <v>6</v>
      </c>
      <c r="C3" s="812"/>
    </row>
    <row r="4" spans="2:3" ht="26.1" customHeight="1">
      <c r="B4" s="810" t="s">
        <v>7</v>
      </c>
      <c r="C4" s="811" t="s">
        <v>8</v>
      </c>
    </row>
    <row r="5" spans="2:3" ht="26.1" customHeight="1">
      <c r="B5" s="810" t="s">
        <v>9</v>
      </c>
      <c r="C5" s="811" t="s">
        <v>10</v>
      </c>
    </row>
    <row r="6" spans="2:3" ht="26.1" customHeight="1">
      <c r="B6" s="810" t="s">
        <v>11</v>
      </c>
      <c r="C6" s="811" t="s">
        <v>12</v>
      </c>
    </row>
    <row r="7" spans="2:3" ht="26.1" customHeight="1">
      <c r="B7" s="810" t="s">
        <v>13</v>
      </c>
      <c r="C7" s="811" t="s">
        <v>14</v>
      </c>
    </row>
    <row r="8" spans="2:3" ht="26.1" customHeight="1">
      <c r="B8" s="810" t="s">
        <v>15</v>
      </c>
      <c r="C8" s="811" t="s">
        <v>16</v>
      </c>
    </row>
    <row r="9" spans="2:3" ht="26.1" customHeight="1">
      <c r="B9" s="810" t="s">
        <v>17</v>
      </c>
      <c r="C9" s="811" t="s">
        <v>18</v>
      </c>
    </row>
    <row r="10" spans="2:3" ht="26.1" customHeight="1">
      <c r="B10" s="810" t="s">
        <v>19</v>
      </c>
      <c r="C10" s="811" t="s">
        <v>20</v>
      </c>
    </row>
    <row r="11" spans="2:3" ht="26.1" customHeight="1">
      <c r="B11" s="810" t="s">
        <v>21</v>
      </c>
      <c r="C11" s="811" t="s">
        <v>22</v>
      </c>
    </row>
    <row r="12" spans="2:3" ht="26.1" customHeight="1">
      <c r="B12" s="810" t="s">
        <v>23</v>
      </c>
      <c r="C12" s="811" t="s">
        <v>24</v>
      </c>
    </row>
    <row r="13" spans="2:3" ht="26.1" customHeight="1">
      <c r="B13" s="810" t="s">
        <v>25</v>
      </c>
      <c r="C13" s="813" t="s">
        <v>26</v>
      </c>
    </row>
    <row r="14" spans="2:3" ht="26.1" customHeight="1">
      <c r="B14" s="810" t="s">
        <v>27</v>
      </c>
      <c r="C14" s="813" t="s">
        <v>28</v>
      </c>
    </row>
    <row r="15" spans="2:3" ht="26.1" customHeight="1">
      <c r="B15" s="810" t="s">
        <v>29</v>
      </c>
      <c r="C15" s="813" t="s">
        <v>30</v>
      </c>
    </row>
    <row r="16" spans="2:3" ht="26.1" customHeight="1">
      <c r="B16" s="810" t="s">
        <v>31</v>
      </c>
      <c r="C16" s="813" t="s">
        <v>32</v>
      </c>
    </row>
    <row r="17" spans="2:3" ht="26.1" customHeight="1">
      <c r="B17" s="810" t="s">
        <v>33</v>
      </c>
      <c r="C17" s="813" t="s">
        <v>34</v>
      </c>
    </row>
    <row r="18" spans="2:3" ht="26.1" customHeight="1">
      <c r="B18" s="810" t="s">
        <v>35</v>
      </c>
      <c r="C18" s="813" t="s">
        <v>36</v>
      </c>
    </row>
    <row r="19" spans="2:3" ht="26.1" customHeight="1">
      <c r="B19" s="810" t="s">
        <v>37</v>
      </c>
      <c r="C19" s="813" t="s">
        <v>38</v>
      </c>
    </row>
    <row r="20" spans="2:3" ht="26.1" customHeight="1">
      <c r="B20" s="810" t="s">
        <v>39</v>
      </c>
      <c r="C20" s="813" t="s">
        <v>40</v>
      </c>
    </row>
    <row r="21" spans="2:3" ht="26.1" customHeight="1">
      <c r="B21" s="814" t="s">
        <v>41</v>
      </c>
      <c r="C21" s="813" t="s">
        <v>42</v>
      </c>
    </row>
    <row r="22" spans="2:3" ht="26.1" customHeight="1">
      <c r="B22" s="814" t="s">
        <v>43</v>
      </c>
      <c r="C22" s="813" t="s">
        <v>44</v>
      </c>
    </row>
    <row r="23" spans="2:3" ht="26.1" customHeight="1">
      <c r="B23" s="812" t="s">
        <v>45</v>
      </c>
      <c r="C23" s="812"/>
    </row>
    <row r="24" spans="2:3" ht="26.1" customHeight="1">
      <c r="B24" s="810" t="s">
        <v>46</v>
      </c>
      <c r="C24" s="815" t="s">
        <v>47</v>
      </c>
    </row>
    <row r="25" spans="2:3" ht="26.1" customHeight="1">
      <c r="B25" s="810" t="s">
        <v>48</v>
      </c>
      <c r="C25" s="815" t="s">
        <v>49</v>
      </c>
    </row>
    <row r="26" spans="2:3" ht="26.1" customHeight="1">
      <c r="B26" s="810" t="s">
        <v>50</v>
      </c>
      <c r="C26" s="815" t="s">
        <v>51</v>
      </c>
    </row>
    <row r="27" spans="2:3" ht="26.1" customHeight="1">
      <c r="B27" s="812" t="s">
        <v>52</v>
      </c>
      <c r="C27" s="812"/>
    </row>
    <row r="28" spans="2:3" ht="26.1" customHeight="1">
      <c r="B28" s="810" t="s">
        <v>53</v>
      </c>
      <c r="C28" s="815" t="s">
        <v>54</v>
      </c>
    </row>
    <row r="29" spans="2:3" ht="26.1" customHeight="1">
      <c r="B29" s="810" t="s">
        <v>55</v>
      </c>
      <c r="C29" s="815" t="s">
        <v>56</v>
      </c>
    </row>
    <row r="30" spans="2:3" ht="26.1" customHeight="1">
      <c r="B30" s="812" t="s">
        <v>57</v>
      </c>
      <c r="C30" s="812"/>
    </row>
    <row r="31" spans="2:3" ht="26.1" customHeight="1">
      <c r="B31" s="810" t="s">
        <v>58</v>
      </c>
      <c r="C31" s="815" t="s">
        <v>59</v>
      </c>
    </row>
    <row r="32" spans="2:3" ht="26.1" customHeight="1">
      <c r="B32" s="810" t="s">
        <v>60</v>
      </c>
      <c r="C32" s="815" t="s">
        <v>61</v>
      </c>
    </row>
    <row r="33" spans="2:3" ht="26.1" customHeight="1">
      <c r="B33" s="810" t="s">
        <v>62</v>
      </c>
      <c r="C33" s="815" t="s">
        <v>63</v>
      </c>
    </row>
    <row r="34" spans="2:3" ht="26.1" customHeight="1">
      <c r="B34" s="810" t="s">
        <v>64</v>
      </c>
      <c r="C34" s="815" t="s">
        <v>65</v>
      </c>
    </row>
    <row r="35" spans="2:3" ht="26.1" customHeight="1">
      <c r="B35" s="810" t="s">
        <v>66</v>
      </c>
      <c r="C35" s="815" t="s">
        <v>67</v>
      </c>
    </row>
    <row r="36" spans="2:3" ht="26.1" customHeight="1">
      <c r="B36" s="810" t="s">
        <v>68</v>
      </c>
      <c r="C36" s="815" t="s">
        <v>69</v>
      </c>
    </row>
    <row r="37" spans="2:3" ht="26.1" customHeight="1">
      <c r="B37" s="810" t="s">
        <v>70</v>
      </c>
      <c r="C37" s="815" t="s">
        <v>71</v>
      </c>
    </row>
    <row r="38" spans="2:3" ht="26.1" customHeight="1">
      <c r="B38" s="810" t="s">
        <v>72</v>
      </c>
      <c r="C38" s="815" t="s">
        <v>73</v>
      </c>
    </row>
    <row r="39" spans="2:3" ht="26.1" customHeight="1">
      <c r="B39" s="810" t="s">
        <v>74</v>
      </c>
      <c r="C39" s="815" t="s">
        <v>75</v>
      </c>
    </row>
  </sheetData>
  <mergeCells count="1">
    <mergeCell ref="B1:C1"/>
  </mergeCells>
  <phoneticPr fontId="92" type="noConversion"/>
  <pageMargins left="0.75138888888888899" right="0.75138888888888899" top="1" bottom="0.86597222222222203" header="0.5" footer="0.5"/>
  <pageSetup paperSize="9" orientation="portrait"/>
</worksheet>
</file>

<file path=xl/worksheets/sheet20.xml><?xml version="1.0" encoding="utf-8"?>
<worksheet xmlns="http://schemas.openxmlformats.org/spreadsheetml/2006/main" xmlns:r="http://schemas.openxmlformats.org/officeDocument/2006/relationships">
  <dimension ref="A1:C6"/>
  <sheetViews>
    <sheetView workbookViewId="0">
      <selection activeCell="B6" sqref="B6"/>
    </sheetView>
  </sheetViews>
  <sheetFormatPr defaultColWidth="9.140625" defaultRowHeight="12.75"/>
  <cols>
    <col min="1" max="1" width="45.140625" customWidth="1"/>
    <col min="2" max="2" width="41.42578125" customWidth="1"/>
    <col min="3" max="3" width="44.5703125" customWidth="1"/>
  </cols>
  <sheetData>
    <row r="1" spans="1:3" ht="24.95" customHeight="1">
      <c r="A1" s="199" t="s">
        <v>2919</v>
      </c>
      <c r="B1" s="112"/>
      <c r="C1" s="112"/>
    </row>
    <row r="2" spans="1:3" ht="68.099999999999994" customHeight="1">
      <c r="A2" s="975" t="s">
        <v>2920</v>
      </c>
      <c r="B2" s="975"/>
      <c r="C2" s="975"/>
    </row>
    <row r="3" spans="1:3" ht="33" customHeight="1">
      <c r="A3" s="200" t="s">
        <v>78</v>
      </c>
      <c r="B3" s="201"/>
      <c r="C3" s="202" t="s">
        <v>145</v>
      </c>
    </row>
    <row r="4" spans="1:3" ht="33" customHeight="1">
      <c r="A4" s="133" t="s">
        <v>170</v>
      </c>
      <c r="B4" s="203" t="s">
        <v>2921</v>
      </c>
      <c r="C4" s="203" t="s">
        <v>2922</v>
      </c>
    </row>
    <row r="5" spans="1:3" ht="33" customHeight="1">
      <c r="A5" s="133" t="s">
        <v>2923</v>
      </c>
      <c r="B5" s="134">
        <v>382180</v>
      </c>
      <c r="C5" s="135">
        <v>402180</v>
      </c>
    </row>
    <row r="6" spans="1:3" ht="33" customHeight="1">
      <c r="A6" s="137" t="s">
        <v>2924</v>
      </c>
      <c r="B6" s="134">
        <v>381222.11</v>
      </c>
      <c r="C6" s="135">
        <v>401222.11</v>
      </c>
    </row>
  </sheetData>
  <mergeCells count="1">
    <mergeCell ref="A2:C2"/>
  </mergeCells>
  <phoneticPr fontId="92" type="noConversion"/>
  <pageMargins left="0.75138888888888899" right="0.75138888888888899" top="1" bottom="1" header="0.5" footer="0.5"/>
  <pageSetup paperSize="9" firstPageNumber="109" orientation="landscape" useFirstPageNumber="1"/>
  <headerFooter>
    <oddFooter>&amp;C&amp;P</oddFooter>
  </headerFooter>
</worksheet>
</file>

<file path=xl/worksheets/sheet21.xml><?xml version="1.0" encoding="utf-8"?>
<worksheet xmlns="http://schemas.openxmlformats.org/spreadsheetml/2006/main" xmlns:r="http://schemas.openxmlformats.org/officeDocument/2006/relationships">
  <dimension ref="A1:S21"/>
  <sheetViews>
    <sheetView workbookViewId="0">
      <selection activeCell="L9" sqref="L9"/>
    </sheetView>
  </sheetViews>
  <sheetFormatPr defaultColWidth="11.42578125" defaultRowHeight="13.5"/>
  <cols>
    <col min="1" max="1" width="4.5703125" style="186" customWidth="1"/>
    <col min="2" max="2" width="5.7109375" style="186" customWidth="1"/>
    <col min="3" max="3" width="5.5703125" style="186" customWidth="1"/>
    <col min="4" max="4" width="7.140625" style="186" customWidth="1"/>
    <col min="5" max="6" width="9.28515625" style="186" customWidth="1"/>
    <col min="7" max="9" width="9.140625" style="186" customWidth="1"/>
    <col min="10" max="10" width="10.140625" style="186" customWidth="1"/>
    <col min="11" max="11" width="8.7109375" style="186" customWidth="1"/>
    <col min="12" max="12" width="14.28515625" style="186" customWidth="1"/>
    <col min="13" max="13" width="9.42578125" style="186" customWidth="1"/>
    <col min="14" max="14" width="7.7109375" style="186" customWidth="1"/>
    <col min="15" max="15" width="9" style="186" customWidth="1"/>
    <col min="16" max="16" width="6.140625" style="186" customWidth="1"/>
    <col min="17" max="17" width="10.42578125" style="186" customWidth="1"/>
    <col min="18" max="18" width="16.7109375" style="186" customWidth="1"/>
    <col min="19" max="20" width="11.140625" style="186" customWidth="1"/>
    <col min="21" max="16384" width="11.42578125" style="186"/>
  </cols>
  <sheetData>
    <row r="1" spans="1:19" ht="16.350000000000001" customHeight="1">
      <c r="A1" s="186" t="s">
        <v>2925</v>
      </c>
      <c r="S1" s="187"/>
    </row>
    <row r="2" spans="1:19" ht="42.2" customHeight="1">
      <c r="A2" s="976" t="s">
        <v>2926</v>
      </c>
      <c r="B2" s="976"/>
      <c r="C2" s="976"/>
      <c r="D2" s="976"/>
      <c r="E2" s="976"/>
      <c r="F2" s="976"/>
      <c r="G2" s="976"/>
      <c r="H2" s="976"/>
      <c r="I2" s="976"/>
      <c r="J2" s="976"/>
      <c r="K2" s="976"/>
      <c r="L2" s="976"/>
      <c r="M2" s="976"/>
      <c r="N2" s="976"/>
      <c r="O2" s="976"/>
      <c r="P2" s="976"/>
      <c r="Q2" s="976"/>
      <c r="R2" s="976"/>
      <c r="S2" s="976"/>
    </row>
    <row r="3" spans="1:19" ht="36" customHeight="1">
      <c r="A3" s="977" t="s">
        <v>2927</v>
      </c>
      <c r="B3" s="978"/>
      <c r="C3" s="978"/>
      <c r="D3" s="978"/>
      <c r="E3" s="978"/>
      <c r="F3" s="978"/>
      <c r="G3" s="978"/>
      <c r="H3" s="978"/>
      <c r="I3" s="978"/>
      <c r="J3" s="978"/>
      <c r="K3" s="978"/>
      <c r="L3" s="979"/>
      <c r="M3" s="979"/>
      <c r="N3" s="197"/>
      <c r="O3" s="197"/>
      <c r="P3" s="197"/>
      <c r="Q3" s="980" t="s">
        <v>145</v>
      </c>
      <c r="R3" s="980"/>
      <c r="S3" s="980"/>
    </row>
    <row r="4" spans="1:19" ht="33" customHeight="1">
      <c r="A4" s="981" t="s">
        <v>2928</v>
      </c>
      <c r="B4" s="981" t="s">
        <v>775</v>
      </c>
      <c r="C4" s="981" t="s">
        <v>2929</v>
      </c>
      <c r="D4" s="981"/>
      <c r="E4" s="981"/>
      <c r="F4" s="981"/>
      <c r="G4" s="981"/>
      <c r="H4" s="981"/>
      <c r="I4" s="981"/>
      <c r="J4" s="981" t="s">
        <v>2930</v>
      </c>
      <c r="K4" s="981" t="s">
        <v>2931</v>
      </c>
      <c r="L4" s="981"/>
      <c r="M4" s="981"/>
      <c r="N4" s="981"/>
      <c r="O4" s="981"/>
      <c r="P4" s="981"/>
      <c r="Q4" s="981"/>
      <c r="R4" s="981"/>
      <c r="S4" s="981"/>
    </row>
    <row r="5" spans="1:19" ht="33" customHeight="1">
      <c r="A5" s="981"/>
      <c r="B5" s="981"/>
      <c r="C5" s="981" t="s">
        <v>2932</v>
      </c>
      <c r="D5" s="981" t="s">
        <v>2933</v>
      </c>
      <c r="E5" s="981"/>
      <c r="F5" s="981"/>
      <c r="G5" s="981"/>
      <c r="H5" s="981" t="s">
        <v>2934</v>
      </c>
      <c r="I5" s="981"/>
      <c r="J5" s="981"/>
      <c r="K5" s="981"/>
      <c r="L5" s="981"/>
      <c r="M5" s="981"/>
      <c r="N5" s="981"/>
      <c r="O5" s="981"/>
      <c r="P5" s="981"/>
      <c r="Q5" s="981"/>
      <c r="R5" s="981"/>
      <c r="S5" s="981"/>
    </row>
    <row r="6" spans="1:19" ht="33" customHeight="1">
      <c r="A6" s="981"/>
      <c r="B6" s="981"/>
      <c r="C6" s="981"/>
      <c r="D6" s="189" t="s">
        <v>2935</v>
      </c>
      <c r="E6" s="189" t="s">
        <v>2936</v>
      </c>
      <c r="F6" s="189" t="s">
        <v>2937</v>
      </c>
      <c r="G6" s="189" t="s">
        <v>2938</v>
      </c>
      <c r="H6" s="189" t="s">
        <v>2939</v>
      </c>
      <c r="I6" s="189" t="s">
        <v>2940</v>
      </c>
      <c r="J6" s="981"/>
      <c r="K6" s="189" t="s">
        <v>2941</v>
      </c>
      <c r="L6" s="189" t="s">
        <v>2942</v>
      </c>
      <c r="M6" s="189" t="s">
        <v>2943</v>
      </c>
      <c r="N6" s="189" t="s">
        <v>2944</v>
      </c>
      <c r="O6" s="189" t="s">
        <v>2945</v>
      </c>
      <c r="P6" s="189" t="s">
        <v>2946</v>
      </c>
      <c r="Q6" s="189" t="s">
        <v>2947</v>
      </c>
      <c r="R6" s="189" t="s">
        <v>2948</v>
      </c>
      <c r="S6" s="189" t="s">
        <v>149</v>
      </c>
    </row>
    <row r="7" spans="1:19" ht="33" customHeight="1">
      <c r="A7" s="982"/>
      <c r="B7" s="982"/>
      <c r="C7" s="983"/>
      <c r="D7" s="983"/>
      <c r="E7" s="983"/>
      <c r="F7" s="983"/>
      <c r="H7" s="983"/>
      <c r="I7" s="983"/>
      <c r="J7" s="982"/>
      <c r="K7" s="984" t="s">
        <v>2949</v>
      </c>
      <c r="L7" s="194" t="s">
        <v>2950</v>
      </c>
      <c r="M7" s="193"/>
      <c r="N7" s="193"/>
      <c r="O7" s="193"/>
      <c r="P7" s="193"/>
      <c r="Q7" s="193"/>
      <c r="R7" s="193"/>
      <c r="S7" s="193"/>
    </row>
    <row r="8" spans="1:19" ht="33" customHeight="1">
      <c r="A8" s="982"/>
      <c r="B8" s="982"/>
      <c r="C8" s="983"/>
      <c r="D8" s="983"/>
      <c r="E8" s="983"/>
      <c r="F8" s="983"/>
      <c r="H8" s="983"/>
      <c r="I8" s="983"/>
      <c r="J8" s="982"/>
      <c r="K8" s="984"/>
      <c r="L8" s="194" t="s">
        <v>2951</v>
      </c>
      <c r="M8" s="193"/>
      <c r="N8" s="193"/>
      <c r="O8" s="193"/>
      <c r="P8" s="193"/>
      <c r="Q8" s="193"/>
      <c r="R8" s="193"/>
      <c r="S8" s="193"/>
    </row>
    <row r="9" spans="1:19" ht="33" customHeight="1">
      <c r="A9" s="982"/>
      <c r="B9" s="982"/>
      <c r="C9" s="983"/>
      <c r="D9" s="983"/>
      <c r="E9" s="983"/>
      <c r="F9" s="983"/>
      <c r="H9" s="983"/>
      <c r="I9" s="983"/>
      <c r="J9" s="982"/>
      <c r="K9" s="984"/>
      <c r="L9" s="194" t="s">
        <v>2952</v>
      </c>
      <c r="M9" s="193"/>
      <c r="N9" s="193"/>
      <c r="O9" s="193"/>
      <c r="P9" s="193"/>
      <c r="Q9" s="193"/>
      <c r="R9" s="193"/>
      <c r="S9" s="193"/>
    </row>
    <row r="10" spans="1:19" ht="33" customHeight="1">
      <c r="A10" s="982"/>
      <c r="B10" s="982"/>
      <c r="C10" s="983"/>
      <c r="D10" s="983"/>
      <c r="E10" s="983"/>
      <c r="F10" s="983"/>
      <c r="H10" s="983"/>
      <c r="I10" s="983"/>
      <c r="J10" s="982"/>
      <c r="K10" s="984"/>
      <c r="L10" s="194" t="s">
        <v>2953</v>
      </c>
      <c r="M10" s="193"/>
      <c r="N10" s="193"/>
      <c r="O10" s="193"/>
      <c r="P10" s="193"/>
      <c r="Q10" s="193"/>
      <c r="R10" s="193"/>
      <c r="S10" s="193"/>
    </row>
    <row r="11" spans="1:19" ht="33" customHeight="1">
      <c r="A11" s="982"/>
      <c r="B11" s="982"/>
      <c r="C11" s="983"/>
      <c r="D11" s="983"/>
      <c r="E11" s="983"/>
      <c r="F11" s="983"/>
      <c r="H11" s="983"/>
      <c r="I11" s="983"/>
      <c r="J11" s="982"/>
      <c r="K11" s="984" t="s">
        <v>2954</v>
      </c>
      <c r="L11" s="194" t="s">
        <v>2955</v>
      </c>
      <c r="M11" s="193"/>
      <c r="N11" s="193"/>
      <c r="O11" s="193"/>
      <c r="P11" s="193"/>
      <c r="Q11" s="193"/>
      <c r="R11" s="193"/>
      <c r="S11" s="193"/>
    </row>
    <row r="12" spans="1:19" ht="33" customHeight="1">
      <c r="A12" s="982"/>
      <c r="B12" s="982"/>
      <c r="C12" s="983"/>
      <c r="D12" s="983"/>
      <c r="E12" s="983"/>
      <c r="F12" s="983"/>
      <c r="H12" s="983"/>
      <c r="I12" s="983"/>
      <c r="J12" s="982"/>
      <c r="K12" s="984"/>
      <c r="L12" s="194" t="s">
        <v>2956</v>
      </c>
      <c r="M12" s="193"/>
      <c r="N12" s="193"/>
      <c r="O12" s="193"/>
      <c r="P12" s="193"/>
      <c r="Q12" s="193"/>
      <c r="R12" s="193"/>
      <c r="S12" s="193"/>
    </row>
    <row r="13" spans="1:19" ht="33" customHeight="1">
      <c r="A13" s="982"/>
      <c r="B13" s="982"/>
      <c r="C13" s="983"/>
      <c r="D13" s="983"/>
      <c r="E13" s="983"/>
      <c r="F13" s="983"/>
      <c r="H13" s="983"/>
      <c r="I13" s="983"/>
      <c r="J13" s="982"/>
      <c r="K13" s="984"/>
      <c r="L13" s="194" t="s">
        <v>2957</v>
      </c>
      <c r="M13" s="193"/>
      <c r="N13" s="193"/>
      <c r="O13" s="193"/>
      <c r="P13" s="193"/>
      <c r="Q13" s="193"/>
      <c r="R13" s="193"/>
      <c r="S13" s="193"/>
    </row>
    <row r="14" spans="1:19" ht="33" customHeight="1">
      <c r="A14" s="982"/>
      <c r="B14" s="982"/>
      <c r="C14" s="983"/>
      <c r="D14" s="983"/>
      <c r="E14" s="983"/>
      <c r="F14" s="983"/>
      <c r="H14" s="983"/>
      <c r="I14" s="983"/>
      <c r="J14" s="982"/>
      <c r="K14" s="984"/>
      <c r="L14" s="194" t="s">
        <v>2958</v>
      </c>
      <c r="M14" s="193"/>
      <c r="N14" s="193"/>
      <c r="O14" s="193"/>
      <c r="P14" s="193"/>
      <c r="Q14" s="193"/>
      <c r="R14" s="193"/>
      <c r="S14" s="193"/>
    </row>
    <row r="15" spans="1:19" ht="33" customHeight="1">
      <c r="A15" s="982"/>
      <c r="B15" s="982"/>
      <c r="C15" s="983"/>
      <c r="D15" s="983"/>
      <c r="E15" s="983"/>
      <c r="F15" s="983"/>
      <c r="G15" s="198"/>
      <c r="H15" s="983"/>
      <c r="I15" s="983"/>
      <c r="J15" s="982"/>
      <c r="K15" s="194" t="s">
        <v>2959</v>
      </c>
      <c r="L15" s="194" t="s">
        <v>2960</v>
      </c>
      <c r="M15" s="193"/>
      <c r="N15" s="193"/>
      <c r="O15" s="193"/>
      <c r="P15" s="193"/>
      <c r="Q15" s="193"/>
      <c r="R15" s="193"/>
      <c r="S15" s="193"/>
    </row>
    <row r="16" spans="1:19" ht="16.350000000000001" customHeight="1"/>
    <row r="17" ht="16.350000000000001" customHeight="1"/>
    <row r="18" ht="16.350000000000001" customHeight="1"/>
    <row r="19" ht="16.350000000000001" customHeight="1"/>
    <row r="20" ht="16.350000000000001" customHeight="1"/>
    <row r="21" ht="16.350000000000001" customHeight="1"/>
  </sheetData>
  <mergeCells count="23">
    <mergeCell ref="J7:J15"/>
    <mergeCell ref="K7:K10"/>
    <mergeCell ref="K11:K14"/>
    <mergeCell ref="K4:S5"/>
    <mergeCell ref="D5:G5"/>
    <mergeCell ref="H5:I5"/>
    <mergeCell ref="A4:A6"/>
    <mergeCell ref="A7:A15"/>
    <mergeCell ref="B4:B6"/>
    <mergeCell ref="B7:B15"/>
    <mergeCell ref="C5:C6"/>
    <mergeCell ref="C7:C15"/>
    <mergeCell ref="D7:D15"/>
    <mergeCell ref="E7:E15"/>
    <mergeCell ref="F7:F15"/>
    <mergeCell ref="H7:H15"/>
    <mergeCell ref="I7:I15"/>
    <mergeCell ref="A2:S2"/>
    <mergeCell ref="A3:K3"/>
    <mergeCell ref="L3:M3"/>
    <mergeCell ref="Q3:S3"/>
    <mergeCell ref="C4:I4"/>
    <mergeCell ref="J4:J6"/>
  </mergeCells>
  <phoneticPr fontId="92" type="noConversion"/>
  <pageMargins left="0.75138888888888899" right="0.75138888888888899" top="1" bottom="1" header="0.5" footer="0.5"/>
  <pageSetup paperSize="9" scale="75" firstPageNumber="110" orientation="landscape" useFirstPageNumber="1"/>
  <headerFooter>
    <oddFooter>&amp;C&amp;12&amp;P</oddFooter>
  </headerFooter>
</worksheet>
</file>

<file path=xl/worksheets/sheet22.xml><?xml version="1.0" encoding="utf-8"?>
<worksheet xmlns="http://schemas.openxmlformats.org/spreadsheetml/2006/main" xmlns:r="http://schemas.openxmlformats.org/officeDocument/2006/relationships">
  <dimension ref="A1:M15"/>
  <sheetViews>
    <sheetView workbookViewId="0">
      <selection activeCell="H10" sqref="H10"/>
    </sheetView>
  </sheetViews>
  <sheetFormatPr defaultColWidth="11.42578125" defaultRowHeight="13.5"/>
  <cols>
    <col min="1" max="1" width="10.140625" style="186" customWidth="1"/>
    <col min="2" max="2" width="16.85546875" style="186" customWidth="1"/>
    <col min="3" max="3" width="9.7109375" style="186" customWidth="1"/>
    <col min="4" max="4" width="10.42578125" style="186" customWidth="1"/>
    <col min="5" max="5" width="11.28515625" style="186" customWidth="1"/>
    <col min="6" max="6" width="23.28515625" style="186" customWidth="1"/>
    <col min="7" max="7" width="10.42578125" style="186" customWidth="1"/>
    <col min="8" max="8" width="11" style="186" customWidth="1"/>
    <col min="9" max="9" width="12.7109375" style="186" customWidth="1"/>
    <col min="10" max="10" width="15.140625" style="186" customWidth="1"/>
    <col min="11" max="11" width="10.5703125" style="186" customWidth="1"/>
    <col min="12" max="12" width="11.140625" style="186" customWidth="1"/>
    <col min="13" max="13" width="14.42578125" style="186" customWidth="1"/>
    <col min="14" max="18" width="11.140625" style="186" customWidth="1"/>
    <col min="19" max="16384" width="11.42578125" style="186"/>
  </cols>
  <sheetData>
    <row r="1" spans="1:13" ht="16.350000000000001" customHeight="1">
      <c r="A1" s="187" t="s">
        <v>2961</v>
      </c>
      <c r="B1" s="187"/>
      <c r="C1" s="187"/>
      <c r="D1" s="187"/>
      <c r="E1" s="187"/>
      <c r="F1" s="187"/>
      <c r="G1" s="187"/>
      <c r="H1" s="187"/>
      <c r="I1" s="187"/>
      <c r="J1" s="187"/>
      <c r="K1" s="187"/>
      <c r="L1" s="187"/>
      <c r="M1" s="188"/>
    </row>
    <row r="2" spans="1:13" ht="37.9" customHeight="1">
      <c r="A2" s="976" t="s">
        <v>2962</v>
      </c>
      <c r="B2" s="976"/>
      <c r="C2" s="976"/>
      <c r="D2" s="976"/>
      <c r="E2" s="976"/>
      <c r="F2" s="976"/>
      <c r="G2" s="976"/>
      <c r="H2" s="976"/>
      <c r="I2" s="976"/>
      <c r="J2" s="976"/>
      <c r="K2" s="976"/>
      <c r="L2" s="976"/>
      <c r="M2" s="976"/>
    </row>
    <row r="3" spans="1:13" ht="21.6" customHeight="1">
      <c r="A3" s="985" t="s">
        <v>2927</v>
      </c>
      <c r="B3" s="986"/>
      <c r="C3" s="986"/>
      <c r="D3" s="986"/>
      <c r="E3" s="986"/>
      <c r="F3" s="986"/>
      <c r="G3" s="986"/>
      <c r="H3" s="986"/>
      <c r="I3" s="986"/>
      <c r="J3" s="986"/>
      <c r="K3" s="986"/>
      <c r="L3" s="980" t="s">
        <v>145</v>
      </c>
      <c r="M3" s="980"/>
    </row>
    <row r="4" spans="1:13" ht="33.6" customHeight="1">
      <c r="A4" s="981" t="s">
        <v>2963</v>
      </c>
      <c r="B4" s="981" t="s">
        <v>2964</v>
      </c>
      <c r="C4" s="981" t="s">
        <v>2932</v>
      </c>
      <c r="D4" s="981" t="s">
        <v>2965</v>
      </c>
      <c r="E4" s="981" t="s">
        <v>2966</v>
      </c>
      <c r="F4" s="981"/>
      <c r="G4" s="981"/>
      <c r="H4" s="981"/>
      <c r="I4" s="981"/>
      <c r="J4" s="981"/>
      <c r="K4" s="981"/>
      <c r="L4" s="981"/>
      <c r="M4" s="981"/>
    </row>
    <row r="5" spans="1:13" ht="36.200000000000003" customHeight="1">
      <c r="A5" s="981"/>
      <c r="B5" s="981"/>
      <c r="C5" s="981"/>
      <c r="D5" s="981"/>
      <c r="E5" s="189" t="s">
        <v>2941</v>
      </c>
      <c r="F5" s="189" t="s">
        <v>2942</v>
      </c>
      <c r="G5" s="189" t="s">
        <v>2943</v>
      </c>
      <c r="H5" s="189" t="s">
        <v>2945</v>
      </c>
      <c r="I5" s="189" t="s">
        <v>2967</v>
      </c>
      <c r="J5" s="189" t="s">
        <v>2968</v>
      </c>
      <c r="K5" s="189" t="s">
        <v>2969</v>
      </c>
      <c r="L5" s="189" t="s">
        <v>2944</v>
      </c>
      <c r="M5" s="189" t="s">
        <v>149</v>
      </c>
    </row>
    <row r="6" spans="1:13" ht="39" customHeight="1">
      <c r="A6" s="190"/>
      <c r="B6" s="190"/>
      <c r="C6" s="191"/>
      <c r="D6" s="192"/>
      <c r="E6" s="192"/>
      <c r="F6" s="192"/>
      <c r="G6" s="192"/>
      <c r="H6" s="192"/>
      <c r="I6" s="192"/>
      <c r="J6" s="192"/>
      <c r="K6" s="192"/>
      <c r="L6" s="192"/>
      <c r="M6" s="192"/>
    </row>
    <row r="7" spans="1:13" ht="39" customHeight="1">
      <c r="A7" s="982"/>
      <c r="B7" s="982"/>
      <c r="C7" s="983"/>
      <c r="D7" s="982"/>
      <c r="E7" s="981" t="s">
        <v>2949</v>
      </c>
      <c r="F7" s="194" t="s">
        <v>2950</v>
      </c>
      <c r="G7" s="193"/>
      <c r="H7" s="193"/>
      <c r="I7" s="193"/>
      <c r="J7" s="193"/>
      <c r="K7" s="193"/>
      <c r="L7" s="193"/>
      <c r="M7" s="193"/>
    </row>
    <row r="8" spans="1:13" ht="39" customHeight="1">
      <c r="A8" s="982"/>
      <c r="B8" s="982"/>
      <c r="C8" s="983"/>
      <c r="D8" s="982"/>
      <c r="E8" s="981"/>
      <c r="F8" s="194" t="s">
        <v>2951</v>
      </c>
      <c r="G8" s="193"/>
      <c r="H8" s="193"/>
      <c r="I8" s="193"/>
      <c r="J8" s="193"/>
      <c r="K8" s="193"/>
      <c r="L8" s="193"/>
      <c r="M8" s="193"/>
    </row>
    <row r="9" spans="1:13" ht="39" customHeight="1">
      <c r="A9" s="982"/>
      <c r="B9" s="982"/>
      <c r="C9" s="983"/>
      <c r="D9" s="982"/>
      <c r="E9" s="981"/>
      <c r="F9" s="194" t="s">
        <v>2952</v>
      </c>
      <c r="G9" s="193"/>
      <c r="H9" s="193"/>
      <c r="I9" s="193"/>
      <c r="J9" s="193"/>
      <c r="K9" s="193"/>
      <c r="L9" s="193"/>
      <c r="M9" s="193"/>
    </row>
    <row r="10" spans="1:13" ht="39" customHeight="1">
      <c r="A10" s="982"/>
      <c r="B10" s="982"/>
      <c r="C10" s="983"/>
      <c r="D10" s="982"/>
      <c r="E10" s="981"/>
      <c r="F10" s="194" t="s">
        <v>2953</v>
      </c>
      <c r="G10" s="193"/>
      <c r="H10" s="193"/>
      <c r="I10" s="193"/>
      <c r="J10" s="193"/>
      <c r="K10" s="193"/>
      <c r="L10" s="193"/>
      <c r="M10" s="193"/>
    </row>
    <row r="11" spans="1:13" ht="39" customHeight="1">
      <c r="A11" s="982"/>
      <c r="B11" s="982"/>
      <c r="C11" s="983"/>
      <c r="D11" s="982"/>
      <c r="E11" s="988" t="s">
        <v>2970</v>
      </c>
      <c r="F11" s="194" t="s">
        <v>2955</v>
      </c>
      <c r="G11" s="193"/>
      <c r="H11" s="193"/>
      <c r="I11" s="193"/>
      <c r="J11" s="193"/>
      <c r="K11" s="193"/>
      <c r="L11" s="193"/>
      <c r="M11" s="193"/>
    </row>
    <row r="12" spans="1:13" ht="39" customHeight="1">
      <c r="A12" s="982"/>
      <c r="B12" s="982"/>
      <c r="C12" s="983"/>
      <c r="D12" s="982"/>
      <c r="E12" s="989"/>
      <c r="F12" s="194" t="s">
        <v>2956</v>
      </c>
      <c r="G12" s="193"/>
      <c r="H12" s="193"/>
      <c r="I12" s="193"/>
      <c r="J12" s="193"/>
      <c r="K12" s="193"/>
      <c r="L12" s="193"/>
      <c r="M12" s="193"/>
    </row>
    <row r="13" spans="1:13" ht="39" customHeight="1">
      <c r="A13" s="982"/>
      <c r="B13" s="982"/>
      <c r="C13" s="983"/>
      <c r="D13" s="982"/>
      <c r="E13" s="989"/>
      <c r="F13" s="194" t="s">
        <v>2957</v>
      </c>
      <c r="G13" s="193"/>
      <c r="H13" s="193"/>
      <c r="I13" s="193"/>
      <c r="J13" s="193"/>
      <c r="K13" s="193"/>
      <c r="L13" s="193"/>
      <c r="M13" s="193"/>
    </row>
    <row r="14" spans="1:13" ht="39" customHeight="1">
      <c r="A14" s="982"/>
      <c r="B14" s="982"/>
      <c r="C14" s="983"/>
      <c r="D14" s="982"/>
      <c r="E14" s="989"/>
      <c r="F14" s="194" t="s">
        <v>2958</v>
      </c>
      <c r="G14" s="193"/>
      <c r="H14" s="193"/>
      <c r="I14" s="193"/>
      <c r="J14" s="193"/>
      <c r="K14" s="193"/>
      <c r="L14" s="193"/>
      <c r="M14" s="193"/>
    </row>
    <row r="15" spans="1:13" ht="39" customHeight="1">
      <c r="A15" s="982"/>
      <c r="B15" s="982"/>
      <c r="C15" s="983"/>
      <c r="D15" s="987"/>
      <c r="E15" s="195"/>
      <c r="F15" s="196" t="s">
        <v>2960</v>
      </c>
      <c r="G15" s="193"/>
      <c r="H15" s="193"/>
      <c r="I15" s="193"/>
      <c r="J15" s="193"/>
      <c r="K15" s="193"/>
      <c r="L15" s="193"/>
      <c r="M15" s="193"/>
    </row>
  </sheetData>
  <mergeCells count="14">
    <mergeCell ref="D7:D15"/>
    <mergeCell ref="E7:E10"/>
    <mergeCell ref="E11:E14"/>
    <mergeCell ref="A7:A15"/>
    <mergeCell ref="B4:B5"/>
    <mergeCell ref="B7:B15"/>
    <mergeCell ref="C4:C5"/>
    <mergeCell ref="C7:C15"/>
    <mergeCell ref="A2:M2"/>
    <mergeCell ref="A3:K3"/>
    <mergeCell ref="L3:M3"/>
    <mergeCell ref="E4:M4"/>
    <mergeCell ref="A4:A5"/>
    <mergeCell ref="D4:D5"/>
  </mergeCells>
  <phoneticPr fontId="92" type="noConversion"/>
  <pageMargins left="0.75138888888888899" right="0.66874999999999996" top="1" bottom="1" header="0.5" footer="0.5"/>
  <pageSetup paperSize="9" scale="80" firstPageNumber="111" orientation="landscape" useFirstPageNumber="1"/>
  <headerFooter>
    <oddFooter>&amp;C&amp;12&amp;P</oddFooter>
  </headerFooter>
</worksheet>
</file>

<file path=xl/worksheets/sheet23.xml><?xml version="1.0" encoding="utf-8"?>
<worksheet xmlns="http://schemas.openxmlformats.org/spreadsheetml/2006/main" xmlns:r="http://schemas.openxmlformats.org/officeDocument/2006/relationships">
  <dimension ref="A1:A3"/>
  <sheetViews>
    <sheetView workbookViewId="0">
      <selection activeCell="A11" sqref="A11"/>
    </sheetView>
  </sheetViews>
  <sheetFormatPr defaultColWidth="10.28515625" defaultRowHeight="13.5"/>
  <cols>
    <col min="1" max="1" width="94.140625" style="112" customWidth="1"/>
    <col min="2" max="16384" width="10.28515625" style="112"/>
  </cols>
  <sheetData>
    <row r="1" spans="1:1" ht="64.5" customHeight="1"/>
    <row r="2" spans="1:1" ht="64.5" customHeight="1"/>
    <row r="3" spans="1:1" ht="231" customHeight="1">
      <c r="A3" s="127" t="s">
        <v>45</v>
      </c>
    </row>
  </sheetData>
  <phoneticPr fontId="92" type="noConversion"/>
  <pageMargins left="0.75" right="0.75" top="1" bottom="1" header="0.5" footer="0.5"/>
  <pageSetup paperSize="9" orientation="portrait"/>
</worksheet>
</file>

<file path=xl/worksheets/sheet24.xml><?xml version="1.0" encoding="utf-8"?>
<worksheet xmlns="http://schemas.openxmlformats.org/spreadsheetml/2006/main" xmlns:r="http://schemas.openxmlformats.org/officeDocument/2006/relationships">
  <sheetPr>
    <pageSetUpPr fitToPage="1"/>
  </sheetPr>
  <dimension ref="A1:IR25"/>
  <sheetViews>
    <sheetView workbookViewId="0">
      <selection activeCell="F16" sqref="F16"/>
    </sheetView>
  </sheetViews>
  <sheetFormatPr defaultColWidth="10.28515625" defaultRowHeight="14.25"/>
  <cols>
    <col min="1" max="4" width="6.28515625" style="112" customWidth="1"/>
    <col min="5" max="5" width="44.7109375" style="112" customWidth="1"/>
    <col min="6" max="6" width="17.7109375" style="112" customWidth="1"/>
    <col min="7" max="7" width="3.5703125" style="112" hidden="1" customWidth="1"/>
    <col min="8" max="8" width="16.42578125" style="112" customWidth="1"/>
    <col min="9" max="9" width="14.42578125" style="142" customWidth="1"/>
    <col min="10" max="10" width="14.140625" style="112" customWidth="1"/>
    <col min="11" max="252" width="10.28515625" style="112"/>
    <col min="253" max="16384" width="10.28515625" style="171"/>
  </cols>
  <sheetData>
    <row r="1" spans="1:10" s="112" customFormat="1" ht="12" customHeight="1">
      <c r="A1" s="112" t="s">
        <v>2971</v>
      </c>
      <c r="I1" s="142"/>
    </row>
    <row r="2" spans="1:10" s="112" customFormat="1" ht="28.5" customHeight="1">
      <c r="A2" s="990" t="s">
        <v>2972</v>
      </c>
      <c r="B2" s="990"/>
      <c r="C2" s="990"/>
      <c r="D2" s="990"/>
      <c r="E2" s="990"/>
      <c r="F2" s="990"/>
      <c r="G2" s="990"/>
      <c r="H2" s="990"/>
      <c r="I2" s="990"/>
      <c r="J2" s="990"/>
    </row>
    <row r="3" spans="1:10" s="112" customFormat="1" ht="13.5">
      <c r="A3" s="144" t="s">
        <v>78</v>
      </c>
      <c r="B3" s="145"/>
      <c r="C3" s="145"/>
      <c r="D3" s="145"/>
      <c r="E3" s="172"/>
      <c r="F3" s="173"/>
      <c r="G3" s="145"/>
      <c r="H3" s="145"/>
      <c r="J3" s="147" t="s">
        <v>145</v>
      </c>
    </row>
    <row r="4" spans="1:10" s="112" customFormat="1" ht="18" customHeight="1">
      <c r="A4" s="991" t="s">
        <v>146</v>
      </c>
      <c r="B4" s="992"/>
      <c r="C4" s="992"/>
      <c r="D4" s="993"/>
      <c r="E4" s="994" t="s">
        <v>147</v>
      </c>
      <c r="F4" s="994" t="s">
        <v>2973</v>
      </c>
      <c r="G4" s="994" t="s">
        <v>2974</v>
      </c>
      <c r="H4" s="996" t="s">
        <v>148</v>
      </c>
      <c r="I4" s="996" t="s">
        <v>82</v>
      </c>
      <c r="J4" s="998" t="s">
        <v>149</v>
      </c>
    </row>
    <row r="5" spans="1:10" s="112" customFormat="1" ht="18" customHeight="1">
      <c r="A5" s="149" t="s">
        <v>150</v>
      </c>
      <c r="B5" s="149" t="s">
        <v>151</v>
      </c>
      <c r="C5" s="149" t="s">
        <v>152</v>
      </c>
      <c r="D5" s="149" t="s">
        <v>153</v>
      </c>
      <c r="E5" s="995"/>
      <c r="F5" s="995"/>
      <c r="G5" s="995"/>
      <c r="H5" s="995"/>
      <c r="I5" s="997"/>
      <c r="J5" s="998"/>
    </row>
    <row r="6" spans="1:10" s="112" customFormat="1" ht="19.5" customHeight="1">
      <c r="A6" s="174">
        <v>103</v>
      </c>
      <c r="B6" s="175"/>
      <c r="C6" s="175"/>
      <c r="D6" s="175"/>
      <c r="E6" s="150" t="s">
        <v>154</v>
      </c>
      <c r="F6" s="150"/>
      <c r="G6" s="149">
        <f>G7</f>
        <v>233300</v>
      </c>
      <c r="H6" s="149">
        <f>H7</f>
        <v>42600</v>
      </c>
      <c r="I6" s="134">
        <f>I7+I15</f>
        <v>37384</v>
      </c>
      <c r="J6" s="176"/>
    </row>
    <row r="7" spans="1:10" s="112" customFormat="1" ht="19.5" customHeight="1">
      <c r="A7" s="149"/>
      <c r="B7" s="151" t="s">
        <v>157</v>
      </c>
      <c r="C7" s="151"/>
      <c r="D7" s="151"/>
      <c r="E7" s="177" t="s">
        <v>2975</v>
      </c>
      <c r="F7" s="149"/>
      <c r="G7" s="149">
        <f t="shared" ref="G7:H7" si="0">SUM(G8:G8,G13,G14)</f>
        <v>233300</v>
      </c>
      <c r="H7" s="149">
        <f t="shared" si="0"/>
        <v>42600</v>
      </c>
      <c r="I7" s="149">
        <f>SUM(I8,I13,I14,)</f>
        <v>37384</v>
      </c>
      <c r="J7" s="176"/>
    </row>
    <row r="8" spans="1:10" s="112" customFormat="1" ht="19.5" customHeight="1">
      <c r="A8" s="149"/>
      <c r="B8" s="151"/>
      <c r="C8" s="151" t="s">
        <v>2976</v>
      </c>
      <c r="D8" s="175"/>
      <c r="E8" s="178" t="s">
        <v>2977</v>
      </c>
      <c r="F8" s="149" t="s">
        <v>394</v>
      </c>
      <c r="G8" s="149">
        <f>SUM(G9:G12)</f>
        <v>231000</v>
      </c>
      <c r="H8" s="134">
        <f>SUM(H9:H12)</f>
        <v>42600</v>
      </c>
      <c r="I8" s="179">
        <f>SUM(I9:I12)</f>
        <v>36350</v>
      </c>
      <c r="J8" s="176"/>
    </row>
    <row r="9" spans="1:10" s="112" customFormat="1" ht="19.5" customHeight="1">
      <c r="A9" s="149"/>
      <c r="B9" s="151"/>
      <c r="C9" s="151"/>
      <c r="D9" s="151" t="s">
        <v>157</v>
      </c>
      <c r="E9" s="180" t="s">
        <v>2978</v>
      </c>
      <c r="F9" s="149" t="s">
        <v>394</v>
      </c>
      <c r="G9" s="149">
        <v>80000</v>
      </c>
      <c r="H9" s="160">
        <v>26000</v>
      </c>
      <c r="I9" s="134">
        <v>20000</v>
      </c>
      <c r="J9" s="176"/>
    </row>
    <row r="10" spans="1:10" s="112" customFormat="1" ht="19.5" customHeight="1">
      <c r="A10" s="149"/>
      <c r="B10" s="151"/>
      <c r="C10" s="151"/>
      <c r="D10" s="151" t="s">
        <v>160</v>
      </c>
      <c r="E10" s="180" t="s">
        <v>2979</v>
      </c>
      <c r="F10" s="149" t="s">
        <v>394</v>
      </c>
      <c r="G10" s="149"/>
      <c r="H10" s="160">
        <v>600</v>
      </c>
      <c r="I10" s="134">
        <v>2350</v>
      </c>
      <c r="J10" s="176"/>
    </row>
    <row r="11" spans="1:10" s="112" customFormat="1" ht="19.5" customHeight="1">
      <c r="A11" s="149"/>
      <c r="B11" s="151"/>
      <c r="C11" s="151"/>
      <c r="D11" s="151" t="s">
        <v>162</v>
      </c>
      <c r="E11" s="180" t="s">
        <v>2980</v>
      </c>
      <c r="F11" s="149" t="s">
        <v>394</v>
      </c>
      <c r="G11" s="149">
        <v>1000</v>
      </c>
      <c r="H11" s="160">
        <v>6000</v>
      </c>
      <c r="I11" s="134">
        <v>4000</v>
      </c>
      <c r="J11" s="176"/>
    </row>
    <row r="12" spans="1:10" s="112" customFormat="1" ht="19.5" customHeight="1">
      <c r="A12" s="149"/>
      <c r="B12" s="151"/>
      <c r="C12" s="151"/>
      <c r="D12" s="151" t="s">
        <v>2981</v>
      </c>
      <c r="E12" s="180" t="s">
        <v>2982</v>
      </c>
      <c r="F12" s="149" t="s">
        <v>394</v>
      </c>
      <c r="G12" s="149">
        <v>150000</v>
      </c>
      <c r="H12" s="160">
        <v>10000</v>
      </c>
      <c r="I12" s="134">
        <v>10000</v>
      </c>
      <c r="J12" s="176"/>
    </row>
    <row r="13" spans="1:10" s="112" customFormat="1" ht="19.5" customHeight="1">
      <c r="A13" s="149"/>
      <c r="B13" s="151"/>
      <c r="C13" s="151" t="s">
        <v>2983</v>
      </c>
      <c r="D13" s="181"/>
      <c r="E13" s="178" t="s">
        <v>2984</v>
      </c>
      <c r="F13" s="182" t="s">
        <v>2985</v>
      </c>
      <c r="G13" s="149">
        <v>2000</v>
      </c>
      <c r="H13" s="149"/>
      <c r="I13" s="183">
        <v>400</v>
      </c>
      <c r="J13" s="176"/>
    </row>
    <row r="14" spans="1:10" s="112" customFormat="1" ht="19.5" customHeight="1">
      <c r="A14" s="149"/>
      <c r="B14" s="151"/>
      <c r="C14" s="151" t="s">
        <v>2986</v>
      </c>
      <c r="D14" s="184"/>
      <c r="E14" s="178" t="s">
        <v>2987</v>
      </c>
      <c r="F14" s="157" t="s">
        <v>2985</v>
      </c>
      <c r="G14" s="149">
        <v>300</v>
      </c>
      <c r="H14" s="149"/>
      <c r="I14" s="134">
        <v>634</v>
      </c>
      <c r="J14" s="176"/>
    </row>
    <row r="15" spans="1:10" s="112" customFormat="1" ht="19.5" customHeight="1">
      <c r="A15" s="177"/>
      <c r="B15" s="184" t="s">
        <v>18</v>
      </c>
      <c r="C15" s="184"/>
      <c r="D15" s="184"/>
      <c r="E15" s="180" t="s">
        <v>2988</v>
      </c>
      <c r="F15" s="149"/>
      <c r="G15" s="149"/>
      <c r="H15" s="149"/>
      <c r="I15" s="134">
        <f>I16+I17</f>
        <v>0</v>
      </c>
      <c r="J15" s="176"/>
    </row>
    <row r="16" spans="1:10" s="112" customFormat="1" ht="19.5" customHeight="1">
      <c r="A16" s="177"/>
      <c r="B16" s="184"/>
      <c r="C16" s="184" t="s">
        <v>2989</v>
      </c>
      <c r="D16" s="184"/>
      <c r="E16" s="180" t="s">
        <v>2990</v>
      </c>
      <c r="F16" s="149"/>
      <c r="G16" s="149"/>
      <c r="H16" s="149"/>
      <c r="I16" s="134"/>
      <c r="J16" s="176"/>
    </row>
    <row r="17" spans="1:10" s="112" customFormat="1" ht="19.5" customHeight="1">
      <c r="A17" s="177"/>
      <c r="B17" s="184"/>
      <c r="C17" s="184"/>
      <c r="D17" s="184" t="s">
        <v>157</v>
      </c>
      <c r="E17" s="180" t="s">
        <v>2991</v>
      </c>
      <c r="F17" s="149" t="s">
        <v>385</v>
      </c>
      <c r="G17" s="149"/>
      <c r="H17" s="149"/>
      <c r="I17" s="134">
        <v>0</v>
      </c>
      <c r="J17" s="176"/>
    </row>
    <row r="18" spans="1:10" s="112" customFormat="1" ht="19.5" customHeight="1">
      <c r="A18" s="174"/>
      <c r="B18" s="175"/>
      <c r="C18" s="175"/>
      <c r="D18" s="175"/>
      <c r="E18" s="169" t="s">
        <v>2992</v>
      </c>
      <c r="F18" s="169"/>
      <c r="G18" s="149">
        <f>G7</f>
        <v>233300</v>
      </c>
      <c r="H18" s="149">
        <f>H6</f>
        <v>42600</v>
      </c>
      <c r="I18" s="149">
        <f>I6</f>
        <v>37384</v>
      </c>
      <c r="J18" s="176"/>
    </row>
    <row r="19" spans="1:10" s="112" customFormat="1" ht="19.5" customHeight="1">
      <c r="A19" s="174"/>
      <c r="B19" s="175"/>
      <c r="C19" s="175"/>
      <c r="D19" s="175"/>
      <c r="E19" s="185" t="s">
        <v>175</v>
      </c>
      <c r="F19" s="157"/>
      <c r="G19" s="149"/>
      <c r="H19" s="149"/>
      <c r="I19" s="134">
        <v>7500</v>
      </c>
      <c r="J19" s="176"/>
    </row>
    <row r="20" spans="1:10" s="112" customFormat="1" ht="19.5" customHeight="1">
      <c r="A20" s="174"/>
      <c r="B20" s="175"/>
      <c r="C20" s="175"/>
      <c r="D20" s="175"/>
      <c r="E20" s="178" t="s">
        <v>235</v>
      </c>
      <c r="F20" s="157"/>
      <c r="G20" s="149"/>
      <c r="H20" s="149"/>
      <c r="I20" s="134">
        <v>3850</v>
      </c>
      <c r="J20" s="176"/>
    </row>
    <row r="21" spans="1:10" s="112" customFormat="1" ht="19.5" customHeight="1">
      <c r="A21" s="177"/>
      <c r="B21" s="184"/>
      <c r="C21" s="184"/>
      <c r="D21" s="184"/>
      <c r="E21" s="180" t="s">
        <v>238</v>
      </c>
      <c r="F21" s="149"/>
      <c r="G21" s="149"/>
      <c r="H21" s="149"/>
      <c r="I21" s="134"/>
      <c r="J21" s="176"/>
    </row>
    <row r="22" spans="1:10" s="112" customFormat="1" ht="19.5" customHeight="1">
      <c r="A22" s="177"/>
      <c r="B22" s="184"/>
      <c r="C22" s="184"/>
      <c r="D22" s="184"/>
      <c r="E22" s="180"/>
      <c r="F22" s="149"/>
      <c r="G22" s="149"/>
      <c r="H22" s="149"/>
      <c r="I22" s="134"/>
      <c r="J22" s="176"/>
    </row>
    <row r="23" spans="1:10" s="112" customFormat="1" ht="19.5" customHeight="1">
      <c r="A23" s="177"/>
      <c r="B23" s="177"/>
      <c r="C23" s="177"/>
      <c r="D23" s="177"/>
      <c r="E23" s="150" t="s">
        <v>2993</v>
      </c>
      <c r="F23" s="150"/>
      <c r="G23" s="150">
        <f>G18</f>
        <v>233300</v>
      </c>
      <c r="H23" s="150">
        <f>H18</f>
        <v>42600</v>
      </c>
      <c r="I23" s="150">
        <f>SUM(I18:I21)</f>
        <v>48734</v>
      </c>
      <c r="J23" s="176"/>
    </row>
    <row r="24" spans="1:10" s="112" customFormat="1" ht="18" customHeight="1">
      <c r="I24" s="142"/>
    </row>
    <row r="25" spans="1:10" s="112" customFormat="1" ht="18" customHeight="1">
      <c r="I25" s="142"/>
    </row>
  </sheetData>
  <mergeCells count="8">
    <mergeCell ref="A2:J2"/>
    <mergeCell ref="A4:D4"/>
    <mergeCell ref="E4:E5"/>
    <mergeCell ref="F4:F5"/>
    <mergeCell ref="G4:G5"/>
    <mergeCell ref="H4:H5"/>
    <mergeCell ref="I4:I5"/>
    <mergeCell ref="J4:J5"/>
  </mergeCells>
  <phoneticPr fontId="92" type="noConversion"/>
  <pageMargins left="0.75138888888888899" right="0.75138888888888899" top="1" bottom="1" header="0.5" footer="0.5"/>
  <pageSetup paperSize="9" firstPageNumber="112" fitToHeight="0" orientation="landscape" useFirstPageNumber="1"/>
  <headerFooter>
    <oddFooter>&amp;C&amp;P</oddFooter>
  </headerFooter>
</worksheet>
</file>

<file path=xl/worksheets/sheet25.xml><?xml version="1.0" encoding="utf-8"?>
<worksheet xmlns="http://schemas.openxmlformats.org/spreadsheetml/2006/main" xmlns:r="http://schemas.openxmlformats.org/officeDocument/2006/relationships">
  <dimension ref="A1:J26"/>
  <sheetViews>
    <sheetView topLeftCell="A3" workbookViewId="0">
      <selection activeCell="H14" sqref="H14"/>
    </sheetView>
  </sheetViews>
  <sheetFormatPr defaultColWidth="10.28515625" defaultRowHeight="14.25"/>
  <cols>
    <col min="1" max="3" width="5.42578125" style="112" customWidth="1"/>
    <col min="4" max="4" width="30.28515625" style="140" customWidth="1"/>
    <col min="5" max="5" width="15.85546875" style="112" customWidth="1"/>
    <col min="6" max="6" width="9.28515625" style="112" customWidth="1"/>
    <col min="7" max="7" width="16.7109375" style="141" customWidth="1"/>
    <col min="8" max="8" width="10.7109375" style="112" customWidth="1"/>
    <col min="9" max="9" width="10.5703125" style="142" customWidth="1"/>
    <col min="10" max="10" width="23.5703125" style="143" customWidth="1"/>
    <col min="11" max="16384" width="10.28515625" style="143"/>
  </cols>
  <sheetData>
    <row r="1" spans="1:10">
      <c r="A1" s="112" t="s">
        <v>2994</v>
      </c>
    </row>
    <row r="2" spans="1:10" ht="25.5">
      <c r="A2" s="990" t="s">
        <v>2995</v>
      </c>
      <c r="B2" s="990"/>
      <c r="C2" s="990"/>
      <c r="D2" s="990"/>
      <c r="E2" s="990"/>
      <c r="F2" s="990"/>
      <c r="G2" s="990"/>
      <c r="H2" s="990"/>
      <c r="I2" s="990"/>
      <c r="J2" s="990"/>
    </row>
    <row r="3" spans="1:10" ht="27.75" customHeight="1">
      <c r="A3" s="144" t="s">
        <v>78</v>
      </c>
      <c r="B3" s="145"/>
      <c r="C3" s="145"/>
      <c r="E3" s="146"/>
      <c r="F3" s="999"/>
      <c r="G3" s="999"/>
      <c r="H3" s="145"/>
      <c r="J3" s="147" t="s">
        <v>145</v>
      </c>
    </row>
    <row r="4" spans="1:10" ht="27.75" customHeight="1">
      <c r="A4" s="991" t="s">
        <v>146</v>
      </c>
      <c r="B4" s="992"/>
      <c r="C4" s="992"/>
      <c r="D4" s="996" t="s">
        <v>147</v>
      </c>
      <c r="E4" s="994" t="s">
        <v>2996</v>
      </c>
      <c r="F4" s="996" t="s">
        <v>2997</v>
      </c>
      <c r="G4" s="996" t="s">
        <v>2998</v>
      </c>
      <c r="H4" s="996" t="s">
        <v>776</v>
      </c>
      <c r="I4" s="996" t="s">
        <v>2999</v>
      </c>
      <c r="J4" s="1000" t="s">
        <v>149</v>
      </c>
    </row>
    <row r="5" spans="1:10" ht="22.5" customHeight="1">
      <c r="A5" s="149" t="s">
        <v>150</v>
      </c>
      <c r="B5" s="149" t="s">
        <v>151</v>
      </c>
      <c r="C5" s="149" t="s">
        <v>152</v>
      </c>
      <c r="D5" s="997"/>
      <c r="E5" s="995"/>
      <c r="F5" s="995"/>
      <c r="G5" s="997"/>
      <c r="H5" s="995"/>
      <c r="I5" s="997"/>
      <c r="J5" s="1000"/>
    </row>
    <row r="6" spans="1:10" s="138" customFormat="1" ht="27.75" customHeight="1">
      <c r="A6" s="150">
        <v>212</v>
      </c>
      <c r="B6" s="151"/>
      <c r="C6" s="151"/>
      <c r="D6" s="152" t="s">
        <v>267</v>
      </c>
      <c r="E6" s="150"/>
      <c r="F6" s="150"/>
      <c r="G6" s="153"/>
      <c r="H6" s="154">
        <f>H7+H13+H15</f>
        <v>0</v>
      </c>
      <c r="I6" s="154">
        <f>I7+I13+I15</f>
        <v>23634</v>
      </c>
      <c r="J6" s="155"/>
    </row>
    <row r="7" spans="1:10" s="138" customFormat="1" ht="38.25" customHeight="1">
      <c r="A7" s="149">
        <v>212</v>
      </c>
      <c r="B7" s="151" t="s">
        <v>3000</v>
      </c>
      <c r="C7" s="151"/>
      <c r="D7" s="156" t="s">
        <v>3001</v>
      </c>
      <c r="E7" s="157"/>
      <c r="F7" s="157"/>
      <c r="G7" s="158"/>
      <c r="H7" s="134">
        <f>SUM(H8:H11)</f>
        <v>0</v>
      </c>
      <c r="I7" s="134">
        <f>SUM(I8:I12)</f>
        <v>23000</v>
      </c>
      <c r="J7" s="155"/>
    </row>
    <row r="8" spans="1:10" s="138" customFormat="1" ht="27.75" customHeight="1">
      <c r="A8" s="150"/>
      <c r="B8" s="159"/>
      <c r="C8" s="151" t="s">
        <v>157</v>
      </c>
      <c r="D8" s="156" t="s">
        <v>3002</v>
      </c>
      <c r="E8" s="157" t="s">
        <v>394</v>
      </c>
      <c r="F8" s="157" t="s">
        <v>1500</v>
      </c>
      <c r="G8" s="158" t="s">
        <v>3003</v>
      </c>
      <c r="H8" s="160"/>
      <c r="I8" s="134">
        <v>10000</v>
      </c>
      <c r="J8" s="155"/>
    </row>
    <row r="9" spans="1:10" s="138" customFormat="1" ht="27.75" customHeight="1">
      <c r="A9" s="149"/>
      <c r="B9" s="151"/>
      <c r="C9" s="151" t="s">
        <v>160</v>
      </c>
      <c r="D9" s="156" t="s">
        <v>3004</v>
      </c>
      <c r="E9" s="157" t="s">
        <v>394</v>
      </c>
      <c r="F9" s="157" t="s">
        <v>1500</v>
      </c>
      <c r="G9" s="158" t="s">
        <v>3003</v>
      </c>
      <c r="H9" s="160"/>
      <c r="I9" s="160">
        <v>8000</v>
      </c>
      <c r="J9" s="155"/>
    </row>
    <row r="10" spans="1:10" s="138" customFormat="1" ht="27.75" customHeight="1">
      <c r="A10" s="149"/>
      <c r="B10" s="151"/>
      <c r="C10" s="151" t="s">
        <v>2989</v>
      </c>
      <c r="D10" s="156" t="s">
        <v>3005</v>
      </c>
      <c r="E10" s="157" t="s">
        <v>394</v>
      </c>
      <c r="F10" s="157" t="s">
        <v>1500</v>
      </c>
      <c r="G10" s="158" t="s">
        <v>3003</v>
      </c>
      <c r="H10" s="160"/>
      <c r="I10" s="160">
        <v>2000</v>
      </c>
      <c r="J10" s="155"/>
    </row>
    <row r="11" spans="1:10" s="138" customFormat="1" ht="36.75" customHeight="1">
      <c r="A11" s="150"/>
      <c r="B11" s="159"/>
      <c r="C11" s="151" t="s">
        <v>2981</v>
      </c>
      <c r="D11" s="156" t="s">
        <v>3006</v>
      </c>
      <c r="E11" s="157" t="s">
        <v>394</v>
      </c>
      <c r="F11" s="157" t="s">
        <v>1500</v>
      </c>
      <c r="G11" s="158" t="s">
        <v>3003</v>
      </c>
      <c r="H11" s="161"/>
      <c r="I11" s="161">
        <v>3000</v>
      </c>
      <c r="J11" s="155"/>
    </row>
    <row r="12" spans="1:10" s="138" customFormat="1" ht="36.75" customHeight="1">
      <c r="A12" s="150"/>
      <c r="B12" s="159"/>
      <c r="C12" s="151" t="s">
        <v>2981</v>
      </c>
      <c r="D12" s="156" t="s">
        <v>3006</v>
      </c>
      <c r="E12" s="157" t="s">
        <v>413</v>
      </c>
      <c r="F12" s="157" t="s">
        <v>2444</v>
      </c>
      <c r="G12" s="158" t="s">
        <v>3003</v>
      </c>
      <c r="H12" s="161"/>
      <c r="I12" s="161"/>
      <c r="J12" s="155"/>
    </row>
    <row r="13" spans="1:10" s="138" customFormat="1" ht="36.75" customHeight="1">
      <c r="A13" s="149">
        <v>212</v>
      </c>
      <c r="B13" s="149">
        <v>13</v>
      </c>
      <c r="C13" s="151"/>
      <c r="D13" s="156" t="s">
        <v>3007</v>
      </c>
      <c r="E13" s="157"/>
      <c r="F13" s="157"/>
      <c r="G13" s="158"/>
      <c r="H13" s="160"/>
      <c r="I13" s="160">
        <f>I14</f>
        <v>0</v>
      </c>
      <c r="J13" s="155"/>
    </row>
    <row r="14" spans="1:10" s="138" customFormat="1" ht="27.75" customHeight="1">
      <c r="A14" s="149"/>
      <c r="B14" s="149"/>
      <c r="C14" s="151" t="s">
        <v>157</v>
      </c>
      <c r="D14" s="156" t="s">
        <v>3008</v>
      </c>
      <c r="E14" s="158" t="s">
        <v>432</v>
      </c>
      <c r="F14" s="157" t="s">
        <v>1517</v>
      </c>
      <c r="G14" s="158" t="s">
        <v>3009</v>
      </c>
      <c r="H14" s="160"/>
      <c r="I14" s="160">
        <v>0</v>
      </c>
      <c r="J14" s="155"/>
    </row>
    <row r="15" spans="1:10" s="138" customFormat="1" ht="36.75" customHeight="1">
      <c r="A15" s="149">
        <v>212</v>
      </c>
      <c r="B15" s="149">
        <v>14</v>
      </c>
      <c r="C15" s="149"/>
      <c r="D15" s="156" t="s">
        <v>3010</v>
      </c>
      <c r="E15" s="158"/>
      <c r="F15" s="157"/>
      <c r="G15" s="158"/>
      <c r="H15" s="160"/>
      <c r="I15" s="162">
        <f>I16</f>
        <v>634</v>
      </c>
      <c r="J15" s="155"/>
    </row>
    <row r="16" spans="1:10" s="138" customFormat="1" ht="74.099999999999994" customHeight="1">
      <c r="A16" s="163"/>
      <c r="B16" s="164"/>
      <c r="C16" s="151" t="s">
        <v>157</v>
      </c>
      <c r="D16" s="156" t="s">
        <v>3011</v>
      </c>
      <c r="E16" s="158" t="s">
        <v>432</v>
      </c>
      <c r="F16" s="157" t="s">
        <v>1517</v>
      </c>
      <c r="G16" s="165" t="s">
        <v>3012</v>
      </c>
      <c r="H16" s="165"/>
      <c r="I16" s="165">
        <v>634</v>
      </c>
      <c r="J16" s="166" t="s">
        <v>3013</v>
      </c>
    </row>
    <row r="17" spans="1:10" s="139" customFormat="1" ht="27.75" customHeight="1">
      <c r="A17" s="150">
        <v>231</v>
      </c>
      <c r="B17" s="150"/>
      <c r="C17" s="150"/>
      <c r="D17" s="167" t="s">
        <v>281</v>
      </c>
      <c r="E17" s="168"/>
      <c r="F17" s="169"/>
      <c r="G17" s="168"/>
      <c r="H17" s="170"/>
      <c r="I17" s="170"/>
      <c r="J17" s="148"/>
    </row>
    <row r="18" spans="1:10" s="138" customFormat="1" ht="27.75" customHeight="1">
      <c r="A18" s="149"/>
      <c r="B18" s="149">
        <v>4</v>
      </c>
      <c r="C18" s="149"/>
      <c r="D18" s="156" t="s">
        <v>3014</v>
      </c>
      <c r="E18" s="158"/>
      <c r="F18" s="157"/>
      <c r="G18" s="158"/>
      <c r="H18" s="160"/>
      <c r="I18" s="160"/>
      <c r="J18" s="155"/>
    </row>
    <row r="19" spans="1:10" s="138" customFormat="1" ht="27.75" customHeight="1">
      <c r="A19" s="149"/>
      <c r="B19" s="149"/>
      <c r="C19" s="149">
        <v>31</v>
      </c>
      <c r="D19" s="156" t="s">
        <v>3015</v>
      </c>
      <c r="E19" s="158" t="s">
        <v>385</v>
      </c>
      <c r="F19" s="157" t="s">
        <v>1584</v>
      </c>
      <c r="G19" s="158" t="s">
        <v>3016</v>
      </c>
      <c r="H19" s="142"/>
      <c r="I19" s="160"/>
      <c r="J19" s="155"/>
    </row>
    <row r="20" spans="1:10" s="138" customFormat="1" ht="27.75" customHeight="1">
      <c r="A20" s="150">
        <v>232</v>
      </c>
      <c r="B20" s="150"/>
      <c r="C20" s="150"/>
      <c r="D20" s="167" t="s">
        <v>282</v>
      </c>
      <c r="E20" s="169"/>
      <c r="F20" s="169"/>
      <c r="G20" s="168"/>
      <c r="H20" s="170"/>
      <c r="I20" s="170">
        <f>SUM(I21:I22)</f>
        <v>15100</v>
      </c>
      <c r="J20" s="155"/>
    </row>
    <row r="21" spans="1:10" s="138" customFormat="1" ht="27.75" customHeight="1">
      <c r="A21" s="149"/>
      <c r="B21" s="149">
        <v>4</v>
      </c>
      <c r="C21" s="149"/>
      <c r="D21" s="156" t="s">
        <v>3017</v>
      </c>
      <c r="E21" s="157"/>
      <c r="F21" s="157"/>
      <c r="G21" s="158"/>
      <c r="H21" s="160"/>
      <c r="I21" s="160"/>
      <c r="J21" s="155"/>
    </row>
    <row r="22" spans="1:10" s="138" customFormat="1" ht="36" customHeight="1">
      <c r="A22" s="149"/>
      <c r="B22" s="149"/>
      <c r="C22" s="151" t="s">
        <v>3018</v>
      </c>
      <c r="D22" s="156" t="s">
        <v>3019</v>
      </c>
      <c r="E22" s="157" t="s">
        <v>385</v>
      </c>
      <c r="F22" s="157" t="s">
        <v>1584</v>
      </c>
      <c r="G22" s="158" t="s">
        <v>3020</v>
      </c>
      <c r="H22" s="161"/>
      <c r="I22" s="161">
        <v>15100</v>
      </c>
      <c r="J22" s="155"/>
    </row>
    <row r="23" spans="1:10" s="138" customFormat="1" ht="27.75" customHeight="1">
      <c r="A23" s="150"/>
      <c r="B23" s="150"/>
      <c r="C23" s="150"/>
      <c r="D23" s="167" t="s">
        <v>3021</v>
      </c>
      <c r="E23" s="169"/>
      <c r="F23" s="169"/>
      <c r="G23" s="168"/>
      <c r="H23" s="170">
        <f>H6+H17+H20</f>
        <v>0</v>
      </c>
      <c r="I23" s="170">
        <f>I6+I17+I20</f>
        <v>38734</v>
      </c>
      <c r="J23" s="155"/>
    </row>
    <row r="24" spans="1:10" s="138" customFormat="1" ht="27.75" customHeight="1">
      <c r="A24" s="149"/>
      <c r="B24" s="149"/>
      <c r="C24" s="149"/>
      <c r="D24" s="156" t="s">
        <v>3022</v>
      </c>
      <c r="E24" s="157"/>
      <c r="F24" s="157"/>
      <c r="G24" s="158"/>
      <c r="H24" s="160"/>
      <c r="I24" s="160"/>
      <c r="J24" s="155"/>
    </row>
    <row r="25" spans="1:10" s="138" customFormat="1" ht="27.75" customHeight="1">
      <c r="A25" s="149"/>
      <c r="B25" s="149"/>
      <c r="C25" s="149"/>
      <c r="D25" s="156" t="s">
        <v>3023</v>
      </c>
      <c r="E25" s="157"/>
      <c r="F25" s="157"/>
      <c r="G25" s="158"/>
      <c r="H25" s="160"/>
      <c r="I25" s="160">
        <v>10000</v>
      </c>
      <c r="J25" s="155"/>
    </row>
    <row r="26" spans="1:10" s="138" customFormat="1" ht="27.75" customHeight="1">
      <c r="A26" s="150"/>
      <c r="B26" s="150"/>
      <c r="C26" s="150"/>
      <c r="D26" s="152" t="s">
        <v>2993</v>
      </c>
      <c r="E26" s="150"/>
      <c r="F26" s="150"/>
      <c r="G26" s="153"/>
      <c r="H26" s="150">
        <f>H23+H25-H24</f>
        <v>0</v>
      </c>
      <c r="I26" s="150">
        <f>I23+I25-I24</f>
        <v>48734</v>
      </c>
      <c r="J26" s="155"/>
    </row>
  </sheetData>
  <mergeCells count="10">
    <mergeCell ref="A2:J2"/>
    <mergeCell ref="F3:G3"/>
    <mergeCell ref="A4:C4"/>
    <mergeCell ref="D4:D5"/>
    <mergeCell ref="E4:E5"/>
    <mergeCell ref="F4:F5"/>
    <mergeCell ref="G4:G5"/>
    <mergeCell ref="H4:H5"/>
    <mergeCell ref="I4:I5"/>
    <mergeCell ref="J4:J5"/>
  </mergeCells>
  <phoneticPr fontId="92" type="noConversion"/>
  <pageMargins left="0.70833333333333304" right="0.70833333333333304" top="1" bottom="1" header="0.5" footer="0.5"/>
  <pageSetup paperSize="9" firstPageNumber="113" orientation="landscape" useFirstPageNumber="1"/>
  <headerFooter>
    <oddFooter>&amp;C&amp;P</oddFooter>
  </headerFooter>
</worksheet>
</file>

<file path=xl/worksheets/sheet26.xml><?xml version="1.0" encoding="utf-8"?>
<worksheet xmlns="http://schemas.openxmlformats.org/spreadsheetml/2006/main" xmlns:r="http://schemas.openxmlformats.org/officeDocument/2006/relationships">
  <dimension ref="A1:D6"/>
  <sheetViews>
    <sheetView workbookViewId="0">
      <selection activeCell="A6" sqref="A6"/>
    </sheetView>
  </sheetViews>
  <sheetFormatPr defaultColWidth="10.28515625" defaultRowHeight="13.5"/>
  <cols>
    <col min="1" max="1" width="63.5703125" style="112" customWidth="1"/>
    <col min="2" max="2" width="30.7109375" style="112" customWidth="1"/>
    <col min="3" max="3" width="36.85546875" style="112" customWidth="1"/>
    <col min="4" max="4" width="12" style="112" customWidth="1"/>
    <col min="5" max="16384" width="10.28515625" style="112"/>
  </cols>
  <sheetData>
    <row r="1" spans="1:4">
      <c r="A1" s="112" t="s">
        <v>3024</v>
      </c>
    </row>
    <row r="2" spans="1:4" ht="43.5" customHeight="1">
      <c r="A2" s="975" t="s">
        <v>3025</v>
      </c>
      <c r="B2" s="975"/>
      <c r="C2" s="975"/>
    </row>
    <row r="3" spans="1:4" ht="36.75" customHeight="1">
      <c r="A3" s="128" t="s">
        <v>3026</v>
      </c>
      <c r="B3" s="129"/>
      <c r="C3" s="130" t="s">
        <v>145</v>
      </c>
    </row>
    <row r="4" spans="1:4" ht="48.75" customHeight="1">
      <c r="A4" s="131" t="s">
        <v>170</v>
      </c>
      <c r="B4" s="132" t="s">
        <v>2921</v>
      </c>
      <c r="C4" s="132" t="s">
        <v>2922</v>
      </c>
    </row>
    <row r="5" spans="1:4" ht="48.75" customHeight="1">
      <c r="A5" s="133" t="s">
        <v>2923</v>
      </c>
      <c r="B5" s="134">
        <v>416000</v>
      </c>
      <c r="C5" s="135">
        <v>486000</v>
      </c>
      <c r="D5" s="136"/>
    </row>
    <row r="6" spans="1:4" ht="48.75" customHeight="1">
      <c r="A6" s="137" t="s">
        <v>2924</v>
      </c>
      <c r="B6" s="134">
        <v>397600</v>
      </c>
      <c r="C6" s="135">
        <v>467600</v>
      </c>
      <c r="D6" s="136"/>
    </row>
  </sheetData>
  <mergeCells count="1">
    <mergeCell ref="A2:C2"/>
  </mergeCells>
  <phoneticPr fontId="92" type="noConversion"/>
  <pageMargins left="0.75138888888888899" right="0.75138888888888899" top="1" bottom="1" header="0.5" footer="0.5"/>
  <pageSetup paperSize="9" firstPageNumber="115" orientation="landscape" useFirstPageNumber="1"/>
  <headerFooter>
    <oddFooter>&amp;C&amp;P</oddFooter>
  </headerFooter>
</worksheet>
</file>

<file path=xl/worksheets/sheet27.xml><?xml version="1.0" encoding="utf-8"?>
<worksheet xmlns="http://schemas.openxmlformats.org/spreadsheetml/2006/main" xmlns:r="http://schemas.openxmlformats.org/officeDocument/2006/relationships">
  <dimension ref="A1:A3"/>
  <sheetViews>
    <sheetView topLeftCell="A2" workbookViewId="0">
      <selection activeCell="A8" sqref="A8"/>
    </sheetView>
  </sheetViews>
  <sheetFormatPr defaultColWidth="10.28515625" defaultRowHeight="13.5"/>
  <cols>
    <col min="1" max="1" width="94.140625" style="112" customWidth="1"/>
    <col min="2" max="16384" width="10.28515625" style="112"/>
  </cols>
  <sheetData>
    <row r="1" spans="1:1" ht="65.25" customHeight="1"/>
    <row r="2" spans="1:1" ht="65.25" customHeight="1"/>
    <row r="3" spans="1:1" s="126" customFormat="1" ht="231" customHeight="1">
      <c r="A3" s="127" t="s">
        <v>52</v>
      </c>
    </row>
  </sheetData>
  <phoneticPr fontId="92" type="noConversion"/>
  <pageMargins left="0.75" right="0.75" top="0.70833333333333304" bottom="1.1416666666666699" header="0.5" footer="0.5"/>
  <pageSetup paperSize="9" orientation="portrait"/>
</worksheet>
</file>

<file path=xl/worksheets/sheet28.xml><?xml version="1.0" encoding="utf-8"?>
<worksheet xmlns="http://schemas.openxmlformats.org/spreadsheetml/2006/main" xmlns:r="http://schemas.openxmlformats.org/officeDocument/2006/relationships">
  <dimension ref="A1:H22"/>
  <sheetViews>
    <sheetView workbookViewId="0">
      <selection activeCell="F16" sqref="F16"/>
    </sheetView>
  </sheetViews>
  <sheetFormatPr defaultColWidth="10.28515625" defaultRowHeight="13.5"/>
  <cols>
    <col min="1" max="4" width="7.42578125" style="112" customWidth="1"/>
    <col min="5" max="5" width="37.7109375" style="112" customWidth="1"/>
    <col min="6" max="8" width="21.5703125" style="112" customWidth="1"/>
    <col min="9" max="16384" width="10.28515625" style="112"/>
  </cols>
  <sheetData>
    <row r="1" spans="1:8" ht="21" customHeight="1">
      <c r="A1" s="112" t="s">
        <v>3027</v>
      </c>
    </row>
    <row r="2" spans="1:8" ht="25.5">
      <c r="A2" s="842" t="s">
        <v>3028</v>
      </c>
      <c r="B2" s="842"/>
      <c r="C2" s="842"/>
      <c r="D2" s="842"/>
      <c r="E2" s="842"/>
      <c r="F2" s="842"/>
      <c r="G2" s="842"/>
      <c r="H2" s="842"/>
    </row>
    <row r="3" spans="1:8" ht="24" customHeight="1">
      <c r="A3" s="113" t="s">
        <v>3026</v>
      </c>
      <c r="B3" s="113"/>
      <c r="C3" s="113"/>
      <c r="D3" s="113"/>
      <c r="E3" s="1001"/>
      <c r="F3" s="1001"/>
      <c r="G3" s="113"/>
      <c r="H3" s="124" t="s">
        <v>145</v>
      </c>
    </row>
    <row r="4" spans="1:8" s="123" customFormat="1" ht="21.75" customHeight="1">
      <c r="A4" s="1002" t="s">
        <v>146</v>
      </c>
      <c r="B4" s="1002"/>
      <c r="C4" s="1002"/>
      <c r="D4" s="1002"/>
      <c r="E4" s="1002" t="s">
        <v>147</v>
      </c>
      <c r="F4" s="1002" t="s">
        <v>3029</v>
      </c>
      <c r="G4" s="1002" t="s">
        <v>82</v>
      </c>
      <c r="H4" s="1002" t="s">
        <v>149</v>
      </c>
    </row>
    <row r="5" spans="1:8" s="123" customFormat="1" ht="21.75" customHeight="1">
      <c r="A5" s="125" t="s">
        <v>150</v>
      </c>
      <c r="B5" s="125" t="s">
        <v>151</v>
      </c>
      <c r="C5" s="125" t="s">
        <v>152</v>
      </c>
      <c r="D5" s="125" t="s">
        <v>153</v>
      </c>
      <c r="E5" s="1002"/>
      <c r="F5" s="1002"/>
      <c r="G5" s="1002"/>
      <c r="H5" s="1002"/>
    </row>
    <row r="6" spans="1:8" ht="21.75" customHeight="1">
      <c r="A6" s="116">
        <v>103</v>
      </c>
      <c r="B6" s="116"/>
      <c r="C6" s="116"/>
      <c r="D6" s="116"/>
      <c r="E6" s="116" t="s">
        <v>154</v>
      </c>
      <c r="F6" s="117">
        <f>SUM(F7:F13)</f>
        <v>200</v>
      </c>
      <c r="G6" s="117">
        <f>SUM(G7:G13)</f>
        <v>200</v>
      </c>
      <c r="H6" s="117"/>
    </row>
    <row r="7" spans="1:8" ht="21.75" customHeight="1">
      <c r="A7" s="117"/>
      <c r="B7" s="117">
        <v>6</v>
      </c>
      <c r="C7" s="117"/>
      <c r="D7" s="117"/>
      <c r="E7" s="119" t="s">
        <v>3030</v>
      </c>
      <c r="F7" s="117"/>
      <c r="G7" s="117"/>
      <c r="H7" s="117"/>
    </row>
    <row r="8" spans="1:8" ht="21.75" customHeight="1">
      <c r="A8" s="117"/>
      <c r="B8" s="117"/>
      <c r="C8" s="118" t="s">
        <v>157</v>
      </c>
      <c r="D8" s="117"/>
      <c r="E8" s="119" t="s">
        <v>3031</v>
      </c>
      <c r="F8" s="117"/>
      <c r="G8" s="117"/>
      <c r="H8" s="119"/>
    </row>
    <row r="9" spans="1:8" ht="21.75" customHeight="1">
      <c r="A9" s="117"/>
      <c r="B9" s="117"/>
      <c r="C9" s="118"/>
      <c r="D9" s="117">
        <v>16</v>
      </c>
      <c r="E9" s="119" t="s">
        <v>3032</v>
      </c>
      <c r="F9" s="117"/>
      <c r="G9" s="117"/>
      <c r="H9" s="117"/>
    </row>
    <row r="10" spans="1:8" ht="21.75" customHeight="1">
      <c r="A10" s="117"/>
      <c r="B10" s="117"/>
      <c r="C10" s="118" t="s">
        <v>160</v>
      </c>
      <c r="D10" s="117"/>
      <c r="E10" s="119" t="s">
        <v>3033</v>
      </c>
      <c r="F10" s="117"/>
      <c r="G10" s="117"/>
      <c r="H10" s="117"/>
    </row>
    <row r="11" spans="1:8" ht="21.75" customHeight="1">
      <c r="A11" s="117"/>
      <c r="B11" s="117"/>
      <c r="C11" s="118" t="s">
        <v>162</v>
      </c>
      <c r="D11" s="117"/>
      <c r="E11" s="119" t="s">
        <v>3034</v>
      </c>
      <c r="F11" s="117"/>
      <c r="G11" s="117"/>
      <c r="H11" s="119"/>
    </row>
    <row r="12" spans="1:8" ht="21.75" customHeight="1">
      <c r="A12" s="117"/>
      <c r="B12" s="117"/>
      <c r="C12" s="118" t="s">
        <v>155</v>
      </c>
      <c r="D12" s="117"/>
      <c r="E12" s="119" t="s">
        <v>3035</v>
      </c>
      <c r="F12" s="117"/>
      <c r="G12" s="117"/>
      <c r="H12" s="119"/>
    </row>
    <row r="13" spans="1:8" ht="21.75" customHeight="1">
      <c r="A13" s="117"/>
      <c r="B13" s="117"/>
      <c r="C13" s="118" t="s">
        <v>3018</v>
      </c>
      <c r="D13" s="117"/>
      <c r="E13" s="119" t="s">
        <v>3036</v>
      </c>
      <c r="F13" s="117">
        <v>200</v>
      </c>
      <c r="G13" s="117">
        <v>200</v>
      </c>
      <c r="H13" s="119"/>
    </row>
    <row r="14" spans="1:8" ht="21.75" customHeight="1">
      <c r="A14" s="116">
        <v>110</v>
      </c>
      <c r="B14" s="116"/>
      <c r="C14" s="121"/>
      <c r="D14" s="116"/>
      <c r="E14" s="116" t="s">
        <v>3037</v>
      </c>
      <c r="F14" s="117"/>
      <c r="G14" s="117"/>
      <c r="H14" s="119"/>
    </row>
    <row r="15" spans="1:8" ht="21.75" customHeight="1">
      <c r="A15" s="117"/>
      <c r="B15" s="118" t="s">
        <v>3038</v>
      </c>
      <c r="C15" s="118"/>
      <c r="D15" s="117"/>
      <c r="E15" s="119" t="s">
        <v>3039</v>
      </c>
      <c r="F15" s="117"/>
      <c r="G15" s="117"/>
      <c r="H15" s="119"/>
    </row>
    <row r="16" spans="1:8" ht="21.75" customHeight="1">
      <c r="A16" s="117"/>
      <c r="B16" s="117"/>
      <c r="C16" s="118" t="s">
        <v>157</v>
      </c>
      <c r="D16" s="117"/>
      <c r="E16" s="119" t="s">
        <v>3040</v>
      </c>
      <c r="F16" s="117"/>
      <c r="G16" s="117"/>
      <c r="H16" s="119"/>
    </row>
    <row r="17" spans="1:8" ht="21.75" customHeight="1">
      <c r="A17" s="117"/>
      <c r="B17" s="117"/>
      <c r="C17" s="118"/>
      <c r="D17" s="117"/>
      <c r="E17" s="119"/>
      <c r="F17" s="117"/>
      <c r="G17" s="117"/>
      <c r="H17" s="119"/>
    </row>
    <row r="18" spans="1:8" ht="21.75" customHeight="1">
      <c r="A18" s="117"/>
      <c r="B18" s="117"/>
      <c r="C18" s="118"/>
      <c r="D18" s="117"/>
      <c r="E18" s="119" t="s">
        <v>3041</v>
      </c>
      <c r="F18" s="117"/>
      <c r="G18" s="117"/>
      <c r="H18" s="119"/>
    </row>
    <row r="19" spans="1:8" ht="21.75" customHeight="1">
      <c r="A19" s="117"/>
      <c r="B19" s="117"/>
      <c r="C19" s="118"/>
      <c r="D19" s="117"/>
      <c r="E19" s="119" t="s">
        <v>3042</v>
      </c>
      <c r="F19" s="117"/>
      <c r="G19" s="117"/>
      <c r="H19" s="119"/>
    </row>
    <row r="20" spans="1:8" ht="21.75" customHeight="1">
      <c r="A20" s="117"/>
      <c r="B20" s="117"/>
      <c r="C20" s="118"/>
      <c r="D20" s="117"/>
      <c r="E20" s="119"/>
      <c r="F20" s="117"/>
      <c r="G20" s="117"/>
      <c r="H20" s="119"/>
    </row>
    <row r="21" spans="1:8" ht="21.75" customHeight="1">
      <c r="A21" s="117"/>
      <c r="B21" s="117"/>
      <c r="C21" s="118"/>
      <c r="D21" s="117"/>
      <c r="E21" s="119"/>
      <c r="F21" s="117"/>
      <c r="G21" s="117"/>
      <c r="H21" s="119"/>
    </row>
    <row r="22" spans="1:8" ht="21.75" customHeight="1">
      <c r="A22" s="117"/>
      <c r="B22" s="117"/>
      <c r="C22" s="117"/>
      <c r="D22" s="117"/>
      <c r="E22" s="116" t="s">
        <v>165</v>
      </c>
      <c r="F22" s="116">
        <f>F6+F14</f>
        <v>200</v>
      </c>
      <c r="G22" s="116">
        <f>G6+G14</f>
        <v>200</v>
      </c>
      <c r="H22" s="117">
        <v>0</v>
      </c>
    </row>
  </sheetData>
  <mergeCells count="7">
    <mergeCell ref="A2:H2"/>
    <mergeCell ref="E3:F3"/>
    <mergeCell ref="A4:D4"/>
    <mergeCell ref="E4:E5"/>
    <mergeCell ref="F4:F5"/>
    <mergeCell ref="G4:G5"/>
    <mergeCell ref="H4:H5"/>
  </mergeCells>
  <phoneticPr fontId="92" type="noConversion"/>
  <pageMargins left="0.75138888888888899" right="0.75138888888888899" top="0.90486111111111101" bottom="0.66874999999999996" header="0.5" footer="0.5"/>
  <pageSetup paperSize="9" firstPageNumber="116" orientation="landscape" useFirstPageNumber="1"/>
  <headerFooter>
    <oddFooter>&amp;C&amp;P</oddFooter>
  </headerFooter>
</worksheet>
</file>

<file path=xl/worksheets/sheet29.xml><?xml version="1.0" encoding="utf-8"?>
<worksheet xmlns="http://schemas.openxmlformats.org/spreadsheetml/2006/main" xmlns:r="http://schemas.openxmlformats.org/officeDocument/2006/relationships">
  <dimension ref="A1:G24"/>
  <sheetViews>
    <sheetView workbookViewId="0">
      <selection activeCell="E19" sqref="E19"/>
    </sheetView>
  </sheetViews>
  <sheetFormatPr defaultColWidth="10.28515625" defaultRowHeight="13.5"/>
  <cols>
    <col min="1" max="3" width="9" style="112" customWidth="1"/>
    <col min="4" max="4" width="44.140625" style="112" customWidth="1"/>
    <col min="5" max="7" width="20.28515625" style="112" customWidth="1"/>
    <col min="8" max="16384" width="10.28515625" style="112"/>
  </cols>
  <sheetData>
    <row r="1" spans="1:7">
      <c r="A1" s="112" t="s">
        <v>3043</v>
      </c>
    </row>
    <row r="2" spans="1:7" ht="25.5">
      <c r="A2" s="842" t="s">
        <v>3044</v>
      </c>
      <c r="B2" s="842"/>
      <c r="C2" s="842"/>
      <c r="D2" s="842"/>
      <c r="E2" s="842"/>
      <c r="F2" s="842"/>
      <c r="G2" s="842"/>
    </row>
    <row r="3" spans="1:7">
      <c r="A3" s="113" t="s">
        <v>3026</v>
      </c>
      <c r="B3" s="113"/>
      <c r="C3" s="113"/>
      <c r="D3" s="114"/>
      <c r="E3" s="113"/>
      <c r="F3" s="113"/>
      <c r="G3" s="115" t="s">
        <v>145</v>
      </c>
    </row>
    <row r="4" spans="1:7" ht="18.75" customHeight="1">
      <c r="A4" s="846" t="s">
        <v>146</v>
      </c>
      <c r="B4" s="846"/>
      <c r="C4" s="846"/>
      <c r="D4" s="846" t="s">
        <v>147</v>
      </c>
      <c r="E4" s="1003" t="s">
        <v>3029</v>
      </c>
      <c r="F4" s="846" t="s">
        <v>82</v>
      </c>
      <c r="G4" s="846" t="s">
        <v>149</v>
      </c>
    </row>
    <row r="5" spans="1:7" ht="18.75" customHeight="1">
      <c r="A5" s="116" t="s">
        <v>150</v>
      </c>
      <c r="B5" s="116" t="s">
        <v>151</v>
      </c>
      <c r="C5" s="116" t="s">
        <v>152</v>
      </c>
      <c r="D5" s="846"/>
      <c r="E5" s="1004"/>
      <c r="F5" s="846"/>
      <c r="G5" s="846"/>
    </row>
    <row r="6" spans="1:7" ht="18.75" customHeight="1">
      <c r="A6" s="116">
        <v>208</v>
      </c>
      <c r="B6" s="116"/>
      <c r="C6" s="116"/>
      <c r="D6" s="116" t="s">
        <v>261</v>
      </c>
      <c r="E6" s="116"/>
      <c r="F6" s="117"/>
      <c r="G6" s="117"/>
    </row>
    <row r="7" spans="1:7" ht="18.75" customHeight="1">
      <c r="A7" s="116">
        <v>223</v>
      </c>
      <c r="B7" s="116"/>
      <c r="C7" s="116"/>
      <c r="D7" s="116" t="s">
        <v>3045</v>
      </c>
      <c r="E7" s="116">
        <f>SUM(E8:E13)</f>
        <v>0</v>
      </c>
      <c r="F7" s="116">
        <f>SUM(F8:F13)</f>
        <v>0</v>
      </c>
      <c r="G7" s="117"/>
    </row>
    <row r="8" spans="1:7" ht="18.75" customHeight="1">
      <c r="A8" s="117"/>
      <c r="B8" s="118" t="s">
        <v>157</v>
      </c>
      <c r="C8" s="118"/>
      <c r="D8" s="119" t="s">
        <v>3046</v>
      </c>
      <c r="E8" s="119"/>
      <c r="F8" s="120"/>
      <c r="G8" s="117"/>
    </row>
    <row r="9" spans="1:7" ht="18.75" customHeight="1">
      <c r="A9" s="117"/>
      <c r="B9" s="118" t="s">
        <v>160</v>
      </c>
      <c r="C9" s="118"/>
      <c r="D9" s="119" t="s">
        <v>3047</v>
      </c>
      <c r="E9" s="119"/>
      <c r="F9" s="120"/>
      <c r="G9" s="117"/>
    </row>
    <row r="10" spans="1:7" ht="18.75" customHeight="1">
      <c r="A10" s="117"/>
      <c r="B10" s="118"/>
      <c r="C10" s="118" t="s">
        <v>160</v>
      </c>
      <c r="D10" s="119" t="s">
        <v>3048</v>
      </c>
      <c r="E10" s="119"/>
      <c r="F10" s="120"/>
      <c r="G10" s="117"/>
    </row>
    <row r="11" spans="1:7" ht="18.75" customHeight="1">
      <c r="A11" s="117"/>
      <c r="B11" s="118" t="s">
        <v>162</v>
      </c>
      <c r="C11" s="118"/>
      <c r="D11" s="119" t="s">
        <v>3049</v>
      </c>
      <c r="E11" s="119"/>
      <c r="F11" s="120"/>
      <c r="G11" s="117"/>
    </row>
    <row r="12" spans="1:7" ht="18.75" customHeight="1">
      <c r="A12" s="117"/>
      <c r="B12" s="118" t="s">
        <v>155</v>
      </c>
      <c r="C12" s="118"/>
      <c r="D12" s="119" t="s">
        <v>3050</v>
      </c>
      <c r="E12" s="119"/>
      <c r="F12" s="120"/>
      <c r="G12" s="117"/>
    </row>
    <row r="13" spans="1:7" ht="18.75" customHeight="1">
      <c r="A13" s="117"/>
      <c r="B13" s="118" t="s">
        <v>2981</v>
      </c>
      <c r="C13" s="118"/>
      <c r="D13" s="119" t="s">
        <v>3051</v>
      </c>
      <c r="E13" s="117"/>
      <c r="F13" s="120"/>
      <c r="G13" s="117"/>
    </row>
    <row r="14" spans="1:7" ht="18.75" customHeight="1">
      <c r="A14" s="116">
        <v>230</v>
      </c>
      <c r="B14" s="121"/>
      <c r="C14" s="121"/>
      <c r="D14" s="116" t="s">
        <v>184</v>
      </c>
      <c r="E14" s="120">
        <f>SUM(E15:E18)</f>
        <v>200</v>
      </c>
      <c r="F14" s="120">
        <f>SUM(F15:F18)</f>
        <v>200</v>
      </c>
      <c r="G14" s="117"/>
    </row>
    <row r="15" spans="1:7" ht="18.75" customHeight="1">
      <c r="A15" s="117"/>
      <c r="B15" s="118" t="s">
        <v>3038</v>
      </c>
      <c r="C15" s="118"/>
      <c r="D15" s="119" t="s">
        <v>3052</v>
      </c>
      <c r="E15" s="117"/>
      <c r="F15" s="120"/>
      <c r="G15" s="117"/>
    </row>
    <row r="16" spans="1:7" ht="18.75" customHeight="1">
      <c r="A16" s="117"/>
      <c r="B16" s="118"/>
      <c r="C16" s="118" t="s">
        <v>157</v>
      </c>
      <c r="D16" s="119" t="s">
        <v>3053</v>
      </c>
      <c r="E16" s="117"/>
      <c r="F16" s="120"/>
      <c r="G16" s="117"/>
    </row>
    <row r="17" spans="1:7" ht="18.75" customHeight="1">
      <c r="A17" s="117"/>
      <c r="B17" s="118" t="s">
        <v>3000</v>
      </c>
      <c r="C17" s="118"/>
      <c r="D17" s="119" t="s">
        <v>3023</v>
      </c>
      <c r="E17" s="117">
        <v>200</v>
      </c>
      <c r="F17" s="120">
        <v>200</v>
      </c>
      <c r="G17" s="117"/>
    </row>
    <row r="18" spans="1:7" ht="18.75" customHeight="1">
      <c r="A18" s="117"/>
      <c r="B18" s="118"/>
      <c r="C18" s="118" t="s">
        <v>162</v>
      </c>
      <c r="D18" s="119" t="s">
        <v>3054</v>
      </c>
      <c r="E18" s="117"/>
      <c r="F18" s="120"/>
      <c r="G18" s="117"/>
    </row>
    <row r="19" spans="1:7" ht="18.75" customHeight="1">
      <c r="A19" s="117"/>
      <c r="B19" s="118"/>
      <c r="C19" s="118"/>
      <c r="D19" s="119"/>
      <c r="E19" s="119"/>
      <c r="F19" s="120"/>
      <c r="G19" s="117"/>
    </row>
    <row r="20" spans="1:7" ht="18.75" customHeight="1">
      <c r="A20" s="117"/>
      <c r="B20" s="117"/>
      <c r="C20" s="118"/>
      <c r="D20" s="117" t="s">
        <v>3055</v>
      </c>
      <c r="E20" s="117"/>
      <c r="F20" s="120"/>
      <c r="G20" s="117"/>
    </row>
    <row r="21" spans="1:7" ht="18.75" customHeight="1">
      <c r="A21" s="117"/>
      <c r="B21" s="117"/>
      <c r="C21" s="118"/>
      <c r="D21" s="117" t="s">
        <v>3056</v>
      </c>
      <c r="E21" s="117"/>
      <c r="F21" s="120"/>
      <c r="G21" s="117"/>
    </row>
    <row r="22" spans="1:7" ht="18.75" customHeight="1">
      <c r="A22" s="117"/>
      <c r="B22" s="117"/>
      <c r="C22" s="118"/>
      <c r="D22" s="119"/>
      <c r="E22" s="119"/>
      <c r="F22" s="120"/>
      <c r="G22" s="117"/>
    </row>
    <row r="23" spans="1:7" ht="18.75" customHeight="1">
      <c r="A23" s="117"/>
      <c r="B23" s="117"/>
      <c r="C23" s="118"/>
      <c r="D23" s="119"/>
      <c r="E23" s="119"/>
      <c r="F23" s="120"/>
      <c r="G23" s="117"/>
    </row>
    <row r="24" spans="1:7" ht="18.75" customHeight="1">
      <c r="A24" s="117"/>
      <c r="B24" s="117"/>
      <c r="C24" s="117"/>
      <c r="D24" s="116" t="s">
        <v>245</v>
      </c>
      <c r="E24" s="122">
        <f>E6+E7+E14</f>
        <v>200</v>
      </c>
      <c r="F24" s="122">
        <f>F6+F7+F14</f>
        <v>200</v>
      </c>
      <c r="G24" s="116">
        <v>0</v>
      </c>
    </row>
  </sheetData>
  <mergeCells count="6">
    <mergeCell ref="A2:G2"/>
    <mergeCell ref="A4:C4"/>
    <mergeCell ref="D4:D5"/>
    <mergeCell ref="E4:E5"/>
    <mergeCell ref="F4:F5"/>
    <mergeCell ref="G4:G5"/>
  </mergeCells>
  <phoneticPr fontId="92" type="noConversion"/>
  <pageMargins left="0.75138888888888899" right="0.75138888888888899" top="1" bottom="1" header="0.5" footer="0.5"/>
  <pageSetup paperSize="9" firstPageNumber="117" orientation="landscape" useFirstPageNumber="1"/>
  <headerFooter>
    <oddFooter>&amp;C&amp;P</oddFooter>
  </headerFooter>
</worksheet>
</file>

<file path=xl/worksheets/sheet3.xml><?xml version="1.0" encoding="utf-8"?>
<worksheet xmlns="http://schemas.openxmlformats.org/spreadsheetml/2006/main" xmlns:r="http://schemas.openxmlformats.org/officeDocument/2006/relationships">
  <dimension ref="A1:A17"/>
  <sheetViews>
    <sheetView workbookViewId="0">
      <selection activeCell="A3" sqref="A3"/>
    </sheetView>
  </sheetViews>
  <sheetFormatPr defaultColWidth="10.28515625" defaultRowHeight="13.5"/>
  <cols>
    <col min="1" max="1" width="94.140625" style="145" customWidth="1"/>
    <col min="2" max="16384" width="10.28515625" style="145"/>
  </cols>
  <sheetData>
    <row r="1" spans="1:1" ht="64.5" customHeight="1"/>
    <row r="2" spans="1:1" ht="64.5" customHeight="1"/>
    <row r="3" spans="1:1" ht="219" customHeight="1">
      <c r="A3" s="127" t="s">
        <v>6</v>
      </c>
    </row>
    <row r="17" spans="1:1">
      <c r="A17" s="112"/>
    </row>
  </sheetData>
  <phoneticPr fontId="92" type="noConversion"/>
  <pageMargins left="0.75" right="0.75" top="0.98402777777777795" bottom="1" header="0.5" footer="0.5"/>
  <pageSetup paperSize="9" orientation="portrait"/>
</worksheet>
</file>

<file path=xl/worksheets/sheet30.xml><?xml version="1.0" encoding="utf-8"?>
<worksheet xmlns="http://schemas.openxmlformats.org/spreadsheetml/2006/main" xmlns:r="http://schemas.openxmlformats.org/officeDocument/2006/relationships">
  <dimension ref="A1:I2"/>
  <sheetViews>
    <sheetView workbookViewId="0">
      <selection activeCell="G4" sqref="G4"/>
    </sheetView>
  </sheetViews>
  <sheetFormatPr defaultColWidth="9.140625" defaultRowHeight="12.75"/>
  <sheetData>
    <row r="1" spans="1:9" s="112" customFormat="1" ht="64.5" customHeight="1"/>
    <row r="2" spans="1:9" s="112" customFormat="1" ht="240.95" customHeight="1">
      <c r="A2" s="1005" t="s">
        <v>3057</v>
      </c>
      <c r="B2" s="1005"/>
      <c r="C2" s="1005"/>
      <c r="D2" s="1005"/>
      <c r="E2" s="1005"/>
      <c r="F2" s="1005"/>
      <c r="G2" s="1005"/>
      <c r="H2" s="1005"/>
      <c r="I2" s="1005"/>
    </row>
  </sheetData>
  <mergeCells count="1">
    <mergeCell ref="A2:I2"/>
  </mergeCells>
  <phoneticPr fontId="92" type="noConversion"/>
  <pageMargins left="0.75" right="0.75" top="1.0625" bottom="1" header="0.5" footer="0.5"/>
  <pageSetup paperSize="9" orientation="portrait"/>
</worksheet>
</file>

<file path=xl/worksheets/sheet31.xml><?xml version="1.0" encoding="utf-8"?>
<worksheet xmlns="http://schemas.openxmlformats.org/spreadsheetml/2006/main" xmlns:r="http://schemas.openxmlformats.org/officeDocument/2006/relationships">
  <sheetPr>
    <tabColor theme="0"/>
  </sheetPr>
  <dimension ref="A1:IN21"/>
  <sheetViews>
    <sheetView workbookViewId="0">
      <selection activeCell="B11" sqref="B11"/>
    </sheetView>
  </sheetViews>
  <sheetFormatPr defaultColWidth="9.140625" defaultRowHeight="14.25"/>
  <cols>
    <col min="1" max="1" width="60.28515625" style="35" customWidth="1"/>
    <col min="2" max="4" width="35" style="35" customWidth="1"/>
    <col min="5" max="248" width="9.140625" style="36"/>
  </cols>
  <sheetData>
    <row r="1" spans="1:4" ht="15.95" customHeight="1">
      <c r="A1" s="35" t="s">
        <v>3058</v>
      </c>
    </row>
    <row r="2" spans="1:4" s="36" customFormat="1" ht="45" customHeight="1">
      <c r="A2" s="1006" t="s">
        <v>3059</v>
      </c>
      <c r="B2" s="1007"/>
      <c r="C2" s="1008"/>
      <c r="D2" s="1007"/>
    </row>
    <row r="3" spans="1:4" s="36" customFormat="1" ht="19.5" customHeight="1">
      <c r="A3" s="2" t="s">
        <v>78</v>
      </c>
      <c r="B3" s="2"/>
      <c r="C3" s="105"/>
      <c r="D3" s="3" t="s">
        <v>145</v>
      </c>
    </row>
    <row r="4" spans="1:4" s="36" customFormat="1" ht="39.75" customHeight="1">
      <c r="A4" s="4" t="s">
        <v>3060</v>
      </c>
      <c r="B4" s="106" t="s">
        <v>283</v>
      </c>
      <c r="C4" s="107" t="s">
        <v>3061</v>
      </c>
      <c r="D4" s="108" t="s">
        <v>3062</v>
      </c>
    </row>
    <row r="5" spans="1:4" s="36" customFormat="1" ht="27" customHeight="1">
      <c r="A5" s="109" t="s">
        <v>3063</v>
      </c>
      <c r="B5" s="103">
        <v>99824.546566999998</v>
      </c>
      <c r="C5" s="104">
        <v>40291.21471</v>
      </c>
      <c r="D5" s="103">
        <v>59533.331856999997</v>
      </c>
    </row>
    <row r="6" spans="1:4" s="36" customFormat="1" ht="27" customHeight="1">
      <c r="A6" s="110" t="s">
        <v>3064</v>
      </c>
      <c r="B6" s="103">
        <v>37669.964991000001</v>
      </c>
      <c r="C6" s="103">
        <v>8712.86</v>
      </c>
      <c r="D6" s="103">
        <v>28957.104991</v>
      </c>
    </row>
    <row r="7" spans="1:4" s="36" customFormat="1" ht="27" customHeight="1">
      <c r="A7" s="110" t="s">
        <v>3065</v>
      </c>
      <c r="B7" s="103">
        <v>61940.35471</v>
      </c>
      <c r="C7" s="103">
        <v>31540.35471</v>
      </c>
      <c r="D7" s="103">
        <v>30400</v>
      </c>
    </row>
    <row r="8" spans="1:4" s="36" customFormat="1" ht="27" customHeight="1">
      <c r="A8" s="111" t="s">
        <v>3066</v>
      </c>
      <c r="B8" s="103">
        <v>52.152349000000001</v>
      </c>
      <c r="C8" s="103">
        <v>26</v>
      </c>
      <c r="D8" s="103">
        <v>26.152349000000001</v>
      </c>
    </row>
    <row r="9" spans="1:4" s="36" customFormat="1" ht="27" customHeight="1">
      <c r="A9" s="111" t="s">
        <v>3067</v>
      </c>
      <c r="B9" s="103">
        <v>0</v>
      </c>
      <c r="C9" s="103">
        <v>0</v>
      </c>
      <c r="D9" s="103">
        <v>0</v>
      </c>
    </row>
    <row r="10" spans="1:4" s="36" customFormat="1" ht="27" customHeight="1">
      <c r="A10" s="111" t="s">
        <v>3068</v>
      </c>
      <c r="B10" s="103">
        <v>158.07451699999999</v>
      </c>
      <c r="C10" s="103">
        <v>8</v>
      </c>
      <c r="D10" s="103">
        <v>150.07451699999999</v>
      </c>
    </row>
    <row r="11" spans="1:4" s="36" customFormat="1" ht="27" customHeight="1">
      <c r="A11" s="111" t="s">
        <v>3069</v>
      </c>
      <c r="B11" s="103">
        <v>4</v>
      </c>
      <c r="C11" s="103">
        <v>4</v>
      </c>
      <c r="D11" s="103">
        <v>0</v>
      </c>
    </row>
    <row r="12" spans="1:4" s="36" customFormat="1" ht="27" customHeight="1">
      <c r="A12" s="111" t="s">
        <v>3070</v>
      </c>
      <c r="B12" s="103">
        <v>0</v>
      </c>
      <c r="C12" s="103">
        <v>0</v>
      </c>
      <c r="D12" s="103">
        <v>0</v>
      </c>
    </row>
    <row r="13" spans="1:4" s="36" customFormat="1" ht="27" customHeight="1">
      <c r="A13" s="111" t="s">
        <v>3071</v>
      </c>
      <c r="B13" s="103">
        <v>0</v>
      </c>
      <c r="C13" s="103">
        <v>0</v>
      </c>
      <c r="D13" s="103">
        <v>0</v>
      </c>
    </row>
    <row r="14" spans="1:4" s="36" customFormat="1" ht="27" customHeight="1">
      <c r="A14" s="110" t="s">
        <v>3072</v>
      </c>
      <c r="B14" s="103">
        <v>91985.131651999996</v>
      </c>
      <c r="C14" s="103">
        <v>32463.144799999998</v>
      </c>
      <c r="D14" s="103">
        <v>59521.986852000002</v>
      </c>
    </row>
    <row r="15" spans="1:4" s="36" customFormat="1" ht="27" customHeight="1">
      <c r="A15" s="110" t="s">
        <v>3073</v>
      </c>
      <c r="B15" s="103">
        <v>91956.131651999996</v>
      </c>
      <c r="C15" s="103">
        <v>32434.144799999998</v>
      </c>
      <c r="D15" s="103">
        <v>59521.986852000002</v>
      </c>
    </row>
    <row r="16" spans="1:4" s="36" customFormat="1" ht="27" customHeight="1">
      <c r="A16" s="110" t="s">
        <v>3074</v>
      </c>
      <c r="B16" s="103">
        <v>28</v>
      </c>
      <c r="C16" s="103">
        <v>28</v>
      </c>
      <c r="D16" s="103">
        <v>0</v>
      </c>
    </row>
    <row r="17" spans="1:4" s="36" customFormat="1" ht="27" customHeight="1">
      <c r="A17" s="111" t="s">
        <v>3075</v>
      </c>
      <c r="B17" s="103">
        <v>1</v>
      </c>
      <c r="C17" s="103">
        <v>1</v>
      </c>
      <c r="D17" s="103">
        <v>0</v>
      </c>
    </row>
    <row r="18" spans="1:4" s="36" customFormat="1" ht="27" customHeight="1">
      <c r="A18" s="111" t="s">
        <v>3076</v>
      </c>
      <c r="B18" s="103">
        <v>0</v>
      </c>
      <c r="C18" s="103">
        <v>0</v>
      </c>
      <c r="D18" s="103">
        <v>0</v>
      </c>
    </row>
    <row r="19" spans="1:4" s="36" customFormat="1" ht="27" customHeight="1">
      <c r="A19" s="111" t="s">
        <v>3077</v>
      </c>
      <c r="B19" s="103">
        <v>0</v>
      </c>
      <c r="C19" s="103">
        <v>0</v>
      </c>
      <c r="D19" s="103">
        <v>0</v>
      </c>
    </row>
    <row r="20" spans="1:4" s="36" customFormat="1" ht="27" customHeight="1">
      <c r="A20" s="109" t="s">
        <v>3078</v>
      </c>
      <c r="B20" s="103">
        <v>7839</v>
      </c>
      <c r="C20" s="103">
        <v>7831.0699100000002</v>
      </c>
      <c r="D20" s="103">
        <v>11.345005</v>
      </c>
    </row>
    <row r="21" spans="1:4" s="36" customFormat="1" ht="27" customHeight="1">
      <c r="A21" s="110" t="s">
        <v>3079</v>
      </c>
      <c r="B21" s="103">
        <v>92622.625109999994</v>
      </c>
      <c r="C21" s="103">
        <v>89951.178887999995</v>
      </c>
      <c r="D21" s="103">
        <v>2671.446222</v>
      </c>
    </row>
  </sheetData>
  <mergeCells count="1">
    <mergeCell ref="A2:D2"/>
  </mergeCells>
  <phoneticPr fontId="92" type="noConversion"/>
  <pageMargins left="0.75138888888888899" right="0.75138888888888899" top="1" bottom="1" header="0.5" footer="0.5"/>
  <pageSetup paperSize="9" scale="80" firstPageNumber="118" orientation="landscape" useFirstPageNumber="1"/>
  <headerFooter>
    <oddFooter>&amp;C&amp;14&amp;P</oddFooter>
  </headerFooter>
</worksheet>
</file>

<file path=xl/worksheets/sheet32.xml><?xml version="1.0" encoding="utf-8"?>
<worksheet xmlns="http://schemas.openxmlformats.org/spreadsheetml/2006/main" xmlns:r="http://schemas.openxmlformats.org/officeDocument/2006/relationships">
  <sheetPr>
    <tabColor theme="0"/>
  </sheetPr>
  <dimension ref="A1:D13"/>
  <sheetViews>
    <sheetView workbookViewId="0">
      <selection activeCell="C11" sqref="C11"/>
    </sheetView>
  </sheetViews>
  <sheetFormatPr defaultColWidth="9.140625" defaultRowHeight="12.75"/>
  <cols>
    <col min="1" max="1" width="49.85546875" customWidth="1"/>
    <col min="2" max="2" width="24.5703125" customWidth="1"/>
    <col min="3" max="3" width="26.5703125" customWidth="1"/>
    <col min="4" max="4" width="30" customWidth="1"/>
  </cols>
  <sheetData>
    <row r="1" spans="1:4" ht="15" customHeight="1">
      <c r="A1" s="1" t="s">
        <v>3080</v>
      </c>
    </row>
    <row r="2" spans="1:4" ht="27">
      <c r="A2" s="1009" t="s">
        <v>3081</v>
      </c>
      <c r="B2" s="1010"/>
      <c r="C2" s="1011"/>
      <c r="D2" s="1010"/>
    </row>
    <row r="3" spans="1:4" ht="18" customHeight="1">
      <c r="A3" s="2" t="s">
        <v>3026</v>
      </c>
      <c r="B3" s="96"/>
      <c r="C3" s="97"/>
      <c r="D3" s="96" t="s">
        <v>145</v>
      </c>
    </row>
    <row r="4" spans="1:4" ht="39" customHeight="1">
      <c r="A4" s="4" t="s">
        <v>3060</v>
      </c>
      <c r="B4" s="98" t="s">
        <v>283</v>
      </c>
      <c r="C4" s="99" t="s">
        <v>3061</v>
      </c>
      <c r="D4" s="100" t="s">
        <v>3062</v>
      </c>
    </row>
    <row r="5" spans="1:4" ht="39" customHeight="1">
      <c r="A5" s="102" t="s">
        <v>3063</v>
      </c>
      <c r="B5" s="103">
        <v>99824.546566999998</v>
      </c>
      <c r="C5" s="104">
        <v>40291.21471</v>
      </c>
      <c r="D5" s="103">
        <v>59533.331856999997</v>
      </c>
    </row>
    <row r="6" spans="1:4" ht="39" customHeight="1">
      <c r="A6" s="88" t="s">
        <v>3064</v>
      </c>
      <c r="B6" s="103">
        <v>37669.964991000001</v>
      </c>
      <c r="C6" s="103">
        <v>8712.86</v>
      </c>
      <c r="D6" s="103">
        <v>28957.104991</v>
      </c>
    </row>
    <row r="7" spans="1:4" ht="39" customHeight="1">
      <c r="A7" s="88" t="s">
        <v>3065</v>
      </c>
      <c r="B7" s="103">
        <v>61940.35471</v>
      </c>
      <c r="C7" s="103">
        <v>31540.35471</v>
      </c>
      <c r="D7" s="103">
        <v>30400</v>
      </c>
    </row>
    <row r="8" spans="1:4" ht="39" customHeight="1">
      <c r="A8" s="87" t="s">
        <v>3066</v>
      </c>
      <c r="B8" s="103">
        <v>52.152349000000001</v>
      </c>
      <c r="C8" s="103">
        <v>26</v>
      </c>
      <c r="D8" s="103">
        <v>26.152349000000001</v>
      </c>
    </row>
    <row r="9" spans="1:4" ht="39" customHeight="1">
      <c r="A9" s="87" t="s">
        <v>3067</v>
      </c>
      <c r="B9" s="103">
        <v>0</v>
      </c>
      <c r="C9" s="103">
        <v>0</v>
      </c>
      <c r="D9" s="103">
        <v>0</v>
      </c>
    </row>
    <row r="10" spans="1:4" ht="39" customHeight="1">
      <c r="A10" s="87" t="s">
        <v>3068</v>
      </c>
      <c r="B10" s="103">
        <v>158.07451699999999</v>
      </c>
      <c r="C10" s="103">
        <v>8</v>
      </c>
      <c r="D10" s="103">
        <v>150.07451699999999</v>
      </c>
    </row>
    <row r="11" spans="1:4" ht="39" customHeight="1">
      <c r="A11" s="87" t="s">
        <v>3069</v>
      </c>
      <c r="B11" s="103">
        <v>4</v>
      </c>
      <c r="C11" s="103">
        <v>4</v>
      </c>
      <c r="D11" s="103">
        <v>0</v>
      </c>
    </row>
    <row r="12" spans="1:4" ht="39" customHeight="1">
      <c r="A12" s="87" t="s">
        <v>3070</v>
      </c>
      <c r="B12" s="103">
        <v>0</v>
      </c>
      <c r="C12" s="103">
        <v>0</v>
      </c>
      <c r="D12" s="103">
        <v>0</v>
      </c>
    </row>
    <row r="13" spans="1:4" ht="39" customHeight="1">
      <c r="A13" s="87" t="s">
        <v>3071</v>
      </c>
      <c r="B13" s="103">
        <v>0</v>
      </c>
      <c r="C13" s="103">
        <v>0</v>
      </c>
      <c r="D13" s="103">
        <v>0</v>
      </c>
    </row>
  </sheetData>
  <mergeCells count="1">
    <mergeCell ref="A2:D2"/>
  </mergeCells>
  <phoneticPr fontId="92" type="noConversion"/>
  <pageMargins left="0.75138888888888899" right="0.75138888888888899" top="1" bottom="1" header="0.5" footer="0.5"/>
  <pageSetup paperSize="9" firstPageNumber="119" orientation="landscape" useFirstPageNumber="1"/>
  <headerFooter>
    <oddFooter>&amp;C&amp;P</oddFooter>
  </headerFooter>
</worksheet>
</file>

<file path=xl/worksheets/sheet33.xml><?xml version="1.0" encoding="utf-8"?>
<worksheet xmlns="http://schemas.openxmlformats.org/spreadsheetml/2006/main" xmlns:r="http://schemas.openxmlformats.org/officeDocument/2006/relationships">
  <sheetPr>
    <tabColor theme="0"/>
  </sheetPr>
  <dimension ref="A1:D12"/>
  <sheetViews>
    <sheetView workbookViewId="0">
      <selection activeCell="C9" sqref="C9"/>
    </sheetView>
  </sheetViews>
  <sheetFormatPr defaultColWidth="9.140625" defaultRowHeight="12.75"/>
  <cols>
    <col min="1" max="1" width="55.7109375" customWidth="1"/>
    <col min="2" max="2" width="26.28515625" customWidth="1"/>
    <col min="3" max="3" width="26.7109375" customWidth="1"/>
    <col min="4" max="4" width="22.140625" customWidth="1"/>
  </cols>
  <sheetData>
    <row r="1" spans="1:4">
      <c r="A1" s="1" t="s">
        <v>3082</v>
      </c>
    </row>
    <row r="2" spans="1:4" ht="30.95" customHeight="1">
      <c r="A2" s="1009" t="s">
        <v>3083</v>
      </c>
      <c r="B2" s="1010"/>
      <c r="C2" s="1011"/>
      <c r="D2" s="1010"/>
    </row>
    <row r="3" spans="1:4" ht="15">
      <c r="A3" s="2" t="s">
        <v>3026</v>
      </c>
      <c r="B3" s="96"/>
      <c r="C3" s="97"/>
      <c r="D3" s="96" t="s">
        <v>145</v>
      </c>
    </row>
    <row r="4" spans="1:4" ht="36.950000000000003" customHeight="1">
      <c r="A4" s="4" t="s">
        <v>3060</v>
      </c>
      <c r="B4" s="98" t="s">
        <v>283</v>
      </c>
      <c r="C4" s="99" t="s">
        <v>3061</v>
      </c>
      <c r="D4" s="100" t="s">
        <v>3062</v>
      </c>
    </row>
    <row r="5" spans="1:4" ht="36.950000000000003" customHeight="1">
      <c r="A5" s="88" t="s">
        <v>3072</v>
      </c>
      <c r="B5" s="101">
        <v>91985.131651999996</v>
      </c>
      <c r="C5" s="101">
        <v>32463.144799999998</v>
      </c>
      <c r="D5" s="101">
        <v>59521.986852000002</v>
      </c>
    </row>
    <row r="6" spans="1:4" ht="36.950000000000003" customHeight="1">
      <c r="A6" s="88" t="s">
        <v>3073</v>
      </c>
      <c r="B6" s="101">
        <v>91956.131651999996</v>
      </c>
      <c r="C6" s="101">
        <v>32434.144799999998</v>
      </c>
      <c r="D6" s="101">
        <v>59521.986852000002</v>
      </c>
    </row>
    <row r="7" spans="1:4" ht="36.950000000000003" customHeight="1">
      <c r="A7" s="88" t="s">
        <v>3074</v>
      </c>
      <c r="B7" s="101">
        <v>28</v>
      </c>
      <c r="C7" s="101">
        <v>28</v>
      </c>
      <c r="D7" s="101">
        <v>0</v>
      </c>
    </row>
    <row r="8" spans="1:4" ht="36.950000000000003" customHeight="1">
      <c r="A8" s="87" t="s">
        <v>3075</v>
      </c>
      <c r="B8" s="101">
        <v>1</v>
      </c>
      <c r="C8" s="101">
        <v>1</v>
      </c>
      <c r="D8" s="101">
        <v>0</v>
      </c>
    </row>
    <row r="9" spans="1:4" ht="36.950000000000003" customHeight="1">
      <c r="A9" s="87" t="s">
        <v>3076</v>
      </c>
      <c r="B9" s="101">
        <v>0</v>
      </c>
      <c r="C9" s="101">
        <v>0</v>
      </c>
      <c r="D9" s="101">
        <v>0</v>
      </c>
    </row>
    <row r="10" spans="1:4" ht="36.950000000000003" customHeight="1">
      <c r="A10" s="87" t="s">
        <v>3077</v>
      </c>
      <c r="B10" s="101">
        <v>0</v>
      </c>
      <c r="C10" s="101">
        <v>0</v>
      </c>
      <c r="D10" s="101">
        <v>0</v>
      </c>
    </row>
    <row r="11" spans="1:4" ht="36.950000000000003" customHeight="1">
      <c r="A11" s="102" t="s">
        <v>3078</v>
      </c>
      <c r="B11" s="101">
        <v>7842.4149150000003</v>
      </c>
      <c r="C11" s="101">
        <v>7831.0699100000002</v>
      </c>
      <c r="D11" s="101">
        <v>11.345005</v>
      </c>
    </row>
    <row r="12" spans="1:4" ht="36.950000000000003" customHeight="1">
      <c r="A12" s="88" t="s">
        <v>3079</v>
      </c>
      <c r="B12" s="101">
        <v>92622.625109999994</v>
      </c>
      <c r="C12" s="101">
        <v>89951.178887999995</v>
      </c>
      <c r="D12" s="101">
        <v>2671.446222</v>
      </c>
    </row>
  </sheetData>
  <mergeCells count="1">
    <mergeCell ref="A2:D2"/>
  </mergeCells>
  <phoneticPr fontId="92" type="noConversion"/>
  <pageMargins left="0.75138888888888899" right="0.75138888888888899" top="1" bottom="1" header="0.5" footer="0.5"/>
  <pageSetup paperSize="9" firstPageNumber="120" orientation="landscape" useFirstPageNumber="1"/>
  <headerFooter>
    <oddFooter>&amp;C&amp;P</oddFooter>
  </headerFooter>
</worksheet>
</file>

<file path=xl/worksheets/sheet34.xml><?xml version="1.0" encoding="utf-8"?>
<worksheet xmlns="http://schemas.openxmlformats.org/spreadsheetml/2006/main" xmlns:r="http://schemas.openxmlformats.org/officeDocument/2006/relationships">
  <sheetPr>
    <tabColor theme="0"/>
  </sheetPr>
  <dimension ref="A1:F21"/>
  <sheetViews>
    <sheetView workbookViewId="0">
      <selection activeCell="D15" sqref="D15"/>
    </sheetView>
  </sheetViews>
  <sheetFormatPr defaultColWidth="9.140625" defaultRowHeight="12.75"/>
  <cols>
    <col min="1" max="1" width="37.85546875" style="34" customWidth="1"/>
    <col min="2" max="2" width="18.85546875" customWidth="1"/>
    <col min="3" max="3" width="19.28515625" customWidth="1"/>
    <col min="4" max="4" width="27" style="34" customWidth="1"/>
    <col min="5" max="5" width="17.7109375" customWidth="1"/>
    <col min="6" max="6" width="18.7109375" customWidth="1"/>
  </cols>
  <sheetData>
    <row r="1" spans="1:6">
      <c r="A1" s="33" t="s">
        <v>3084</v>
      </c>
    </row>
    <row r="2" spans="1:6" ht="27">
      <c r="A2" s="1006" t="s">
        <v>3085</v>
      </c>
      <c r="B2" s="1007"/>
      <c r="C2" s="1007"/>
      <c r="D2" s="1007"/>
      <c r="E2" s="1007"/>
      <c r="F2" s="1007"/>
    </row>
    <row r="3" spans="1:6" ht="14.25">
      <c r="A3" s="77" t="s">
        <v>3026</v>
      </c>
      <c r="B3" s="76"/>
      <c r="C3" s="76"/>
      <c r="D3" s="77"/>
      <c r="E3" s="78"/>
      <c r="F3" s="78" t="s">
        <v>145</v>
      </c>
    </row>
    <row r="4" spans="1:6" ht="21" customHeight="1">
      <c r="A4" s="92" t="s">
        <v>3060</v>
      </c>
      <c r="B4" s="80" t="s">
        <v>3029</v>
      </c>
      <c r="C4" s="80" t="s">
        <v>82</v>
      </c>
      <c r="D4" s="92" t="s">
        <v>3060</v>
      </c>
      <c r="E4" s="80" t="s">
        <v>3029</v>
      </c>
      <c r="F4" s="80" t="s">
        <v>82</v>
      </c>
    </row>
    <row r="5" spans="1:6" ht="21" customHeight="1">
      <c r="A5" s="84" t="s">
        <v>3086</v>
      </c>
      <c r="B5" s="82">
        <v>8311.7844000000005</v>
      </c>
      <c r="C5" s="86">
        <v>8712.86</v>
      </c>
      <c r="D5" s="84" t="s">
        <v>3087</v>
      </c>
      <c r="E5" s="82">
        <v>26181.974399999999</v>
      </c>
      <c r="F5" s="86">
        <v>30580.489799999999</v>
      </c>
    </row>
    <row r="6" spans="1:6" ht="21" customHeight="1">
      <c r="A6" s="84" t="s">
        <v>3088</v>
      </c>
      <c r="B6" s="82">
        <v>138.34</v>
      </c>
      <c r="C6" s="86">
        <v>0</v>
      </c>
      <c r="D6" s="84" t="s">
        <v>3089</v>
      </c>
      <c r="E6" s="82">
        <v>1144.8784619999999</v>
      </c>
      <c r="F6" s="86">
        <v>1853.655</v>
      </c>
    </row>
    <row r="7" spans="1:6" ht="21" customHeight="1">
      <c r="A7" s="84" t="s">
        <v>3090</v>
      </c>
      <c r="B7" s="82">
        <v>27290.080600000001</v>
      </c>
      <c r="C7" s="93">
        <v>31540.35471</v>
      </c>
      <c r="D7" s="84" t="s">
        <v>3091</v>
      </c>
      <c r="E7" s="82">
        <v>0</v>
      </c>
      <c r="F7" s="86">
        <v>0</v>
      </c>
    </row>
    <row r="8" spans="1:6" ht="21" customHeight="1">
      <c r="A8" s="84" t="s">
        <v>3092</v>
      </c>
      <c r="B8" s="82">
        <v>26454.1</v>
      </c>
      <c r="C8" s="94">
        <v>30580.580399999999</v>
      </c>
      <c r="D8" s="84" t="s">
        <v>3093</v>
      </c>
      <c r="E8" s="82">
        <v>33.5</v>
      </c>
      <c r="F8" s="86">
        <v>28</v>
      </c>
    </row>
    <row r="9" spans="1:6" ht="21" customHeight="1">
      <c r="A9" s="84" t="s">
        <v>3094</v>
      </c>
      <c r="B9" s="82">
        <v>835.98059999999998</v>
      </c>
      <c r="C9" s="94">
        <v>959.77431000000001</v>
      </c>
      <c r="D9" s="84" t="s">
        <v>3095</v>
      </c>
      <c r="E9" s="82">
        <v>0</v>
      </c>
      <c r="F9" s="86">
        <v>1</v>
      </c>
    </row>
    <row r="10" spans="1:6" ht="21" customHeight="1">
      <c r="A10" s="84" t="s">
        <v>3096</v>
      </c>
      <c r="B10" s="82">
        <v>0</v>
      </c>
      <c r="C10" s="94">
        <v>3</v>
      </c>
      <c r="D10" s="95"/>
      <c r="E10" s="82"/>
      <c r="F10" s="86">
        <v>0</v>
      </c>
    </row>
    <row r="11" spans="1:6" ht="21" customHeight="1">
      <c r="A11" s="84" t="s">
        <v>3097</v>
      </c>
      <c r="B11" s="82">
        <v>38.222999999999999</v>
      </c>
      <c r="C11" s="94">
        <v>26</v>
      </c>
      <c r="D11" s="95"/>
      <c r="E11" s="82"/>
      <c r="F11" s="86">
        <v>0</v>
      </c>
    </row>
    <row r="12" spans="1:6" ht="21" customHeight="1">
      <c r="A12" s="84" t="s">
        <v>3098</v>
      </c>
      <c r="B12" s="82">
        <v>0</v>
      </c>
      <c r="C12" s="86">
        <v>0</v>
      </c>
      <c r="D12" s="95"/>
      <c r="E12" s="82"/>
      <c r="F12" s="86">
        <v>0</v>
      </c>
    </row>
    <row r="13" spans="1:6" ht="21" customHeight="1">
      <c r="A13" s="84" t="s">
        <v>3099</v>
      </c>
      <c r="B13" s="82">
        <v>11.65</v>
      </c>
      <c r="C13" s="94">
        <v>8</v>
      </c>
      <c r="D13" s="95"/>
      <c r="E13" s="82"/>
      <c r="F13" s="86">
        <v>0</v>
      </c>
    </row>
    <row r="14" spans="1:6" ht="21" customHeight="1">
      <c r="A14" s="84" t="s">
        <v>3100</v>
      </c>
      <c r="B14" s="82">
        <v>5.12</v>
      </c>
      <c r="C14" s="94">
        <v>4</v>
      </c>
      <c r="D14" s="95"/>
      <c r="E14" s="82"/>
      <c r="F14" s="86">
        <v>0</v>
      </c>
    </row>
    <row r="15" spans="1:6" ht="21" customHeight="1">
      <c r="A15" s="84" t="s">
        <v>3101</v>
      </c>
      <c r="B15" s="82">
        <v>35656.858</v>
      </c>
      <c r="C15" s="86">
        <v>40294.21471</v>
      </c>
      <c r="D15" s="84" t="s">
        <v>3102</v>
      </c>
      <c r="E15" s="82">
        <v>27360.352862</v>
      </c>
      <c r="F15" s="86">
        <v>32463.144799999998</v>
      </c>
    </row>
    <row r="16" spans="1:6" ht="21" customHeight="1">
      <c r="A16" s="84" t="s">
        <v>3103</v>
      </c>
      <c r="B16" s="82">
        <v>0</v>
      </c>
      <c r="C16" s="86">
        <v>0</v>
      </c>
      <c r="D16" s="84" t="s">
        <v>3104</v>
      </c>
      <c r="E16" s="82">
        <v>0</v>
      </c>
      <c r="F16" s="86">
        <v>0</v>
      </c>
    </row>
    <row r="17" spans="1:6" ht="21" customHeight="1">
      <c r="A17" s="84" t="s">
        <v>3105</v>
      </c>
      <c r="B17" s="82">
        <v>0</v>
      </c>
      <c r="C17" s="86">
        <v>0</v>
      </c>
      <c r="D17" s="84" t="s">
        <v>3106</v>
      </c>
      <c r="E17" s="82">
        <v>0</v>
      </c>
      <c r="F17" s="86">
        <v>0</v>
      </c>
    </row>
    <row r="18" spans="1:6" ht="21" customHeight="1">
      <c r="A18" s="84" t="s">
        <v>3107</v>
      </c>
      <c r="B18" s="82">
        <v>35656.858</v>
      </c>
      <c r="C18" s="86">
        <v>40294.21471</v>
      </c>
      <c r="D18" s="84" t="s">
        <v>3108</v>
      </c>
      <c r="E18" s="82">
        <v>27360.352862</v>
      </c>
      <c r="F18" s="86">
        <v>32463.144799999998</v>
      </c>
    </row>
    <row r="19" spans="1:6" ht="21" customHeight="1">
      <c r="A19" s="95" t="s">
        <v>3109</v>
      </c>
      <c r="B19" s="82"/>
      <c r="C19" s="86">
        <v>0</v>
      </c>
      <c r="D19" s="84" t="s">
        <v>3110</v>
      </c>
      <c r="E19" s="82">
        <v>8296.5051380000004</v>
      </c>
      <c r="F19" s="86">
        <v>7831.0699100000002</v>
      </c>
    </row>
    <row r="20" spans="1:6" ht="21" customHeight="1">
      <c r="A20" s="84" t="s">
        <v>3111</v>
      </c>
      <c r="B20" s="82">
        <v>73390.188746999993</v>
      </c>
      <c r="C20" s="86">
        <v>82120.108978000004</v>
      </c>
      <c r="D20" s="84" t="s">
        <v>3112</v>
      </c>
      <c r="E20" s="82">
        <v>81686.693885000001</v>
      </c>
      <c r="F20" s="86">
        <v>89951.178887999995</v>
      </c>
    </row>
    <row r="21" spans="1:6" ht="21" customHeight="1">
      <c r="A21" s="84" t="s">
        <v>3113</v>
      </c>
      <c r="B21" s="82">
        <v>109047.046747</v>
      </c>
      <c r="C21" s="86">
        <v>122414.323688</v>
      </c>
      <c r="D21" s="84" t="s">
        <v>3113</v>
      </c>
      <c r="E21" s="82">
        <v>109047.046747</v>
      </c>
      <c r="F21" s="86">
        <v>122414.323688</v>
      </c>
    </row>
  </sheetData>
  <mergeCells count="1">
    <mergeCell ref="A2:F2"/>
  </mergeCells>
  <phoneticPr fontId="92" type="noConversion"/>
  <pageMargins left="0.75138888888888899" right="0.75138888888888899" top="1" bottom="1" header="0.5" footer="0.5"/>
  <pageSetup paperSize="9" scale="95" firstPageNumber="121" orientation="landscape" useFirstPageNumber="1"/>
  <headerFooter>
    <oddFooter>&amp;C&amp;P</oddFooter>
  </headerFooter>
</worksheet>
</file>

<file path=xl/worksheets/sheet35.xml><?xml version="1.0" encoding="utf-8"?>
<worksheet xmlns="http://schemas.openxmlformats.org/spreadsheetml/2006/main" xmlns:r="http://schemas.openxmlformats.org/officeDocument/2006/relationships">
  <sheetPr>
    <tabColor theme="0"/>
  </sheetPr>
  <dimension ref="A1:F19"/>
  <sheetViews>
    <sheetView workbookViewId="0">
      <selection activeCell="D15" sqref="D15"/>
    </sheetView>
  </sheetViews>
  <sheetFormatPr defaultColWidth="9.140625" defaultRowHeight="12.75"/>
  <cols>
    <col min="1" max="1" width="31" customWidth="1"/>
    <col min="2" max="2" width="18.85546875" customWidth="1"/>
    <col min="3" max="3" width="18.5703125" customWidth="1"/>
    <col min="4" max="4" width="21.42578125" style="34" customWidth="1"/>
    <col min="5" max="5" width="18.7109375" customWidth="1"/>
    <col min="6" max="6" width="24" customWidth="1"/>
  </cols>
  <sheetData>
    <row r="1" spans="1:6">
      <c r="A1" s="1" t="s">
        <v>3114</v>
      </c>
    </row>
    <row r="2" spans="1:6" ht="27">
      <c r="A2" s="1006" t="s">
        <v>3115</v>
      </c>
      <c r="B2" s="1007"/>
      <c r="C2" s="1007"/>
      <c r="D2" s="1012"/>
      <c r="E2" s="1007"/>
      <c r="F2" s="1007"/>
    </row>
    <row r="3" spans="1:6" ht="14.25">
      <c r="A3" s="76" t="s">
        <v>3026</v>
      </c>
      <c r="B3" s="76"/>
      <c r="C3" s="76"/>
      <c r="D3" s="77"/>
      <c r="E3" s="78"/>
      <c r="F3" s="78" t="s">
        <v>145</v>
      </c>
    </row>
    <row r="4" spans="1:6" ht="24" customHeight="1">
      <c r="A4" s="79" t="s">
        <v>3060</v>
      </c>
      <c r="B4" s="80" t="s">
        <v>3029</v>
      </c>
      <c r="C4" s="80" t="s">
        <v>82</v>
      </c>
      <c r="D4" s="80" t="s">
        <v>3116</v>
      </c>
      <c r="E4" s="80" t="s">
        <v>3029</v>
      </c>
      <c r="F4" s="80" t="s">
        <v>82</v>
      </c>
    </row>
    <row r="5" spans="1:6" ht="24" customHeight="1">
      <c r="A5" s="81" t="s">
        <v>3117</v>
      </c>
      <c r="B5" s="82">
        <v>27617.395607999999</v>
      </c>
      <c r="C5" s="83">
        <v>28957.104991</v>
      </c>
      <c r="D5" s="84" t="s">
        <v>3118</v>
      </c>
      <c r="E5" s="82">
        <v>56883.512291999999</v>
      </c>
      <c r="F5" s="83">
        <v>59521.986852000002</v>
      </c>
    </row>
    <row r="6" spans="1:6" ht="24" customHeight="1">
      <c r="A6" s="85" t="s">
        <v>3119</v>
      </c>
      <c r="B6" s="82">
        <v>27617.395607999999</v>
      </c>
      <c r="C6" s="83">
        <v>28957.104991</v>
      </c>
      <c r="D6" s="84" t="s">
        <v>3120</v>
      </c>
      <c r="E6" s="82">
        <v>70.900000000000006</v>
      </c>
      <c r="F6" s="86">
        <v>0</v>
      </c>
    </row>
    <row r="7" spans="1:6" ht="24" customHeight="1">
      <c r="A7" s="81" t="s">
        <v>3090</v>
      </c>
      <c r="B7" s="82">
        <v>29178</v>
      </c>
      <c r="C7" s="83">
        <v>30400</v>
      </c>
      <c r="D7" s="84" t="s">
        <v>3121</v>
      </c>
      <c r="E7" s="82">
        <v>0</v>
      </c>
      <c r="F7" s="86">
        <v>0</v>
      </c>
    </row>
    <row r="8" spans="1:6" ht="24" customHeight="1">
      <c r="A8" s="87" t="s">
        <v>3122</v>
      </c>
      <c r="B8" s="82">
        <v>20160</v>
      </c>
      <c r="C8" s="83">
        <v>20119</v>
      </c>
      <c r="D8" s="84"/>
      <c r="E8" s="82"/>
      <c r="F8" s="86">
        <v>0</v>
      </c>
    </row>
    <row r="9" spans="1:6" ht="24" customHeight="1">
      <c r="A9" s="87" t="s">
        <v>3123</v>
      </c>
      <c r="B9" s="82">
        <v>28.5</v>
      </c>
      <c r="C9" s="86">
        <v>26.152349000000001</v>
      </c>
      <c r="D9" s="84"/>
      <c r="E9" s="82"/>
      <c r="F9" s="86">
        <v>0</v>
      </c>
    </row>
    <row r="10" spans="1:6" ht="24" customHeight="1">
      <c r="A10" s="88" t="s">
        <v>3124</v>
      </c>
      <c r="B10" s="82">
        <v>577</v>
      </c>
      <c r="C10" s="86">
        <v>150.07451699999999</v>
      </c>
      <c r="D10" s="84"/>
      <c r="E10" s="82"/>
      <c r="F10" s="86">
        <v>0</v>
      </c>
    </row>
    <row r="11" spans="1:6" ht="24" customHeight="1">
      <c r="A11" s="87" t="s">
        <v>3125</v>
      </c>
      <c r="B11" s="82">
        <v>0</v>
      </c>
      <c r="C11" s="86">
        <v>0</v>
      </c>
      <c r="D11" s="84"/>
      <c r="E11" s="82"/>
      <c r="F11" s="86">
        <v>0</v>
      </c>
    </row>
    <row r="12" spans="1:6" ht="24" customHeight="1">
      <c r="A12" s="87" t="s">
        <v>3126</v>
      </c>
      <c r="B12" s="82">
        <v>0</v>
      </c>
      <c r="C12" s="86">
        <v>0</v>
      </c>
      <c r="D12" s="84"/>
      <c r="E12" s="82"/>
      <c r="F12" s="86">
        <v>0</v>
      </c>
    </row>
    <row r="13" spans="1:6" ht="24" customHeight="1">
      <c r="A13" s="87" t="s">
        <v>3127</v>
      </c>
      <c r="B13" s="82">
        <v>57400.895607999999</v>
      </c>
      <c r="C13" s="89">
        <v>59533.331856999997</v>
      </c>
      <c r="D13" s="84" t="s">
        <v>3128</v>
      </c>
      <c r="E13" s="82">
        <v>56954.412292000001</v>
      </c>
      <c r="F13" s="86">
        <v>59521.986852000002</v>
      </c>
    </row>
    <row r="14" spans="1:6" ht="24" customHeight="1">
      <c r="A14" s="87" t="s">
        <v>3129</v>
      </c>
      <c r="B14" s="82">
        <v>0</v>
      </c>
      <c r="C14" s="86">
        <v>0</v>
      </c>
      <c r="D14" s="84" t="s">
        <v>3130</v>
      </c>
      <c r="E14" s="82">
        <v>0</v>
      </c>
      <c r="F14" s="86">
        <v>0</v>
      </c>
    </row>
    <row r="15" spans="1:6" ht="24" customHeight="1">
      <c r="A15" s="87" t="s">
        <v>3131</v>
      </c>
      <c r="B15" s="82">
        <v>0</v>
      </c>
      <c r="C15" s="86">
        <v>0</v>
      </c>
      <c r="D15" s="84" t="s">
        <v>3132</v>
      </c>
      <c r="E15" s="82">
        <v>0</v>
      </c>
      <c r="F15" s="86">
        <v>0</v>
      </c>
    </row>
    <row r="16" spans="1:6" ht="24" customHeight="1">
      <c r="A16" s="87" t="s">
        <v>3133</v>
      </c>
      <c r="B16" s="82">
        <v>57400.895607999999</v>
      </c>
      <c r="C16" s="89">
        <v>59533.331856999997</v>
      </c>
      <c r="D16" s="84" t="s">
        <v>3134</v>
      </c>
      <c r="E16" s="82">
        <v>56954.412292000001</v>
      </c>
      <c r="F16" s="86">
        <v>59521.986852000002</v>
      </c>
    </row>
    <row r="17" spans="1:6" ht="24" customHeight="1">
      <c r="A17" s="90" t="s">
        <v>3109</v>
      </c>
      <c r="B17" s="82"/>
      <c r="C17" s="86">
        <v>0</v>
      </c>
      <c r="D17" s="84" t="s">
        <v>3135</v>
      </c>
      <c r="E17" s="82">
        <v>446.48331599999699</v>
      </c>
      <c r="F17" s="86">
        <v>11.3450050000072</v>
      </c>
    </row>
    <row r="18" spans="1:6" ht="24" customHeight="1">
      <c r="A18" s="87" t="s">
        <v>3136</v>
      </c>
      <c r="B18" s="82">
        <v>2675.3315560000001</v>
      </c>
      <c r="C18" s="86">
        <v>2660.1012169999999</v>
      </c>
      <c r="D18" s="84" t="s">
        <v>3137</v>
      </c>
      <c r="E18" s="82">
        <v>3121.8148719999999</v>
      </c>
      <c r="F18" s="86">
        <v>2671.446222</v>
      </c>
    </row>
    <row r="19" spans="1:6" ht="24" customHeight="1">
      <c r="A19" s="90" t="s">
        <v>2993</v>
      </c>
      <c r="B19" s="82">
        <v>60076.227164000004</v>
      </c>
      <c r="C19" s="86">
        <v>62193.433074</v>
      </c>
      <c r="D19" s="91" t="s">
        <v>2993</v>
      </c>
      <c r="E19" s="82">
        <v>60076.227164000004</v>
      </c>
      <c r="F19" s="86">
        <v>62193.433074</v>
      </c>
    </row>
  </sheetData>
  <mergeCells count="1">
    <mergeCell ref="A2:F2"/>
  </mergeCells>
  <phoneticPr fontId="92" type="noConversion"/>
  <pageMargins left="0.75138888888888899" right="0.75138888888888899" top="1" bottom="1" header="0.5" footer="0.5"/>
  <pageSetup paperSize="9" firstPageNumber="122" orientation="landscape" useFirstPageNumber="1"/>
  <headerFooter>
    <oddFooter>&amp;C&amp;P</oddFooter>
  </headerFooter>
</worksheet>
</file>

<file path=xl/worksheets/sheet36.xml><?xml version="1.0" encoding="utf-8"?>
<worksheet xmlns="http://schemas.openxmlformats.org/spreadsheetml/2006/main" xmlns:r="http://schemas.openxmlformats.org/officeDocument/2006/relationships">
  <sheetPr>
    <tabColor theme="0"/>
  </sheetPr>
  <dimension ref="A1:G36"/>
  <sheetViews>
    <sheetView workbookViewId="0">
      <selection activeCell="D7" sqref="D7"/>
    </sheetView>
  </sheetViews>
  <sheetFormatPr defaultColWidth="9.140625" defaultRowHeight="12.75"/>
  <cols>
    <col min="1" max="1" width="31.28515625" customWidth="1"/>
    <col min="2" max="2" width="9.85546875" customWidth="1"/>
    <col min="3" max="3" width="25.28515625" customWidth="1"/>
    <col min="4" max="4" width="18" customWidth="1"/>
    <col min="5" max="5" width="9.5703125" customWidth="1"/>
    <col min="6" max="6" width="25.7109375" customWidth="1"/>
    <col min="7" max="7" width="17.140625" customWidth="1"/>
  </cols>
  <sheetData>
    <row r="1" spans="1:7" ht="18" customHeight="1">
      <c r="A1" s="1" t="s">
        <v>3138</v>
      </c>
    </row>
    <row r="2" spans="1:7" ht="51" customHeight="1">
      <c r="A2" s="1006" t="s">
        <v>3139</v>
      </c>
      <c r="B2" s="1007"/>
      <c r="C2" s="1007"/>
      <c r="D2" s="1007"/>
      <c r="E2" s="1007"/>
      <c r="F2" s="1007"/>
      <c r="G2" s="1007"/>
    </row>
    <row r="3" spans="1:7" ht="13.5">
      <c r="A3" s="65" t="s">
        <v>3026</v>
      </c>
      <c r="B3" s="66"/>
      <c r="C3" s="66"/>
      <c r="D3" s="66"/>
      <c r="E3" s="66"/>
      <c r="F3" s="66"/>
      <c r="G3" s="67" t="s">
        <v>145</v>
      </c>
    </row>
    <row r="4" spans="1:7" ht="26.1" customHeight="1">
      <c r="A4" s="1019" t="s">
        <v>3060</v>
      </c>
      <c r="B4" s="1013" t="s">
        <v>3029</v>
      </c>
      <c r="C4" s="1014"/>
      <c r="D4" s="1015"/>
      <c r="E4" s="1016" t="s">
        <v>82</v>
      </c>
      <c r="F4" s="1017"/>
      <c r="G4" s="1017"/>
    </row>
    <row r="5" spans="1:7" ht="44.1" customHeight="1">
      <c r="A5" s="1020"/>
      <c r="B5" s="68" t="s">
        <v>334</v>
      </c>
      <c r="C5" s="69" t="s">
        <v>3140</v>
      </c>
      <c r="D5" s="69" t="s">
        <v>3141</v>
      </c>
      <c r="E5" s="68" t="s">
        <v>334</v>
      </c>
      <c r="F5" s="69" t="s">
        <v>3140</v>
      </c>
      <c r="G5" s="69" t="s">
        <v>3141</v>
      </c>
    </row>
    <row r="6" spans="1:7" s="64" customFormat="1" ht="27" customHeight="1">
      <c r="A6" s="70" t="s">
        <v>3142</v>
      </c>
      <c r="B6" s="71">
        <f t="shared" ref="B6:B8" si="0">C6+D6</f>
        <v>0</v>
      </c>
      <c r="C6" s="71">
        <f t="shared" ref="C6:G6" si="1">C7+C8</f>
        <v>0</v>
      </c>
      <c r="D6" s="71">
        <f t="shared" si="1"/>
        <v>0</v>
      </c>
      <c r="E6" s="71">
        <f t="shared" ref="E6:E8" si="2">F6+G6</f>
        <v>0</v>
      </c>
      <c r="F6" s="71">
        <f t="shared" si="1"/>
        <v>0</v>
      </c>
      <c r="G6" s="71">
        <f t="shared" si="1"/>
        <v>0</v>
      </c>
    </row>
    <row r="7" spans="1:7" s="64" customFormat="1" ht="27" customHeight="1">
      <c r="A7" s="70" t="s">
        <v>3143</v>
      </c>
      <c r="B7" s="71">
        <f t="shared" si="0"/>
        <v>0</v>
      </c>
      <c r="C7" s="71">
        <v>0</v>
      </c>
      <c r="D7" s="71">
        <v>0</v>
      </c>
      <c r="E7" s="71">
        <f t="shared" si="2"/>
        <v>0</v>
      </c>
      <c r="F7" s="71">
        <v>0</v>
      </c>
      <c r="G7" s="71">
        <v>0</v>
      </c>
    </row>
    <row r="8" spans="1:7" s="64" customFormat="1" ht="20.100000000000001" customHeight="1">
      <c r="A8" s="72" t="s">
        <v>3144</v>
      </c>
      <c r="B8" s="71">
        <f t="shared" si="0"/>
        <v>0</v>
      </c>
      <c r="C8" s="71">
        <v>0</v>
      </c>
      <c r="D8" s="71">
        <v>0</v>
      </c>
      <c r="E8" s="71">
        <f t="shared" si="2"/>
        <v>0</v>
      </c>
      <c r="F8" s="71">
        <v>0</v>
      </c>
      <c r="G8" s="71">
        <v>0</v>
      </c>
    </row>
    <row r="9" spans="1:7" s="64" customFormat="1" ht="20.100000000000001" customHeight="1">
      <c r="A9" s="73" t="s">
        <v>3090</v>
      </c>
      <c r="B9" s="71">
        <f t="shared" ref="B9:B14" si="3">C9</f>
        <v>0</v>
      </c>
      <c r="C9" s="71">
        <v>0</v>
      </c>
      <c r="D9" s="74"/>
      <c r="E9" s="71">
        <f t="shared" ref="E9:E14" si="4">F9</f>
        <v>0</v>
      </c>
      <c r="F9" s="71">
        <v>0</v>
      </c>
      <c r="G9" s="74"/>
    </row>
    <row r="10" spans="1:7" s="64" customFormat="1" ht="51" customHeight="1">
      <c r="A10" s="75" t="s">
        <v>3145</v>
      </c>
      <c r="B10" s="71">
        <f t="shared" si="3"/>
        <v>0</v>
      </c>
      <c r="C10" s="71">
        <v>0</v>
      </c>
      <c r="D10" s="74"/>
      <c r="E10" s="71">
        <f t="shared" si="4"/>
        <v>0</v>
      </c>
      <c r="F10" s="71">
        <v>0</v>
      </c>
      <c r="G10" s="74"/>
    </row>
    <row r="11" spans="1:7" s="64" customFormat="1" ht="20.100000000000001" customHeight="1">
      <c r="A11" s="70" t="s">
        <v>3123</v>
      </c>
      <c r="B11" s="71">
        <f t="shared" ref="B11:B20" si="5">C11+D11</f>
        <v>0</v>
      </c>
      <c r="C11" s="71">
        <v>0</v>
      </c>
      <c r="D11" s="71">
        <v>0</v>
      </c>
      <c r="E11" s="71">
        <f t="shared" ref="E11:E20" si="6">F11+G11</f>
        <v>0</v>
      </c>
      <c r="F11" s="71">
        <v>0</v>
      </c>
      <c r="G11" s="71">
        <v>0</v>
      </c>
    </row>
    <row r="12" spans="1:7" s="64" customFormat="1" ht="20.100000000000001" customHeight="1">
      <c r="A12" s="70" t="s">
        <v>3124</v>
      </c>
      <c r="B12" s="71">
        <f>D12</f>
        <v>0</v>
      </c>
      <c r="C12" s="74"/>
      <c r="D12" s="71">
        <v>0</v>
      </c>
      <c r="E12" s="71">
        <f>G12</f>
        <v>0</v>
      </c>
      <c r="F12" s="74"/>
      <c r="G12" s="71">
        <v>0</v>
      </c>
    </row>
    <row r="13" spans="1:7" s="64" customFormat="1" ht="20.100000000000001" customHeight="1">
      <c r="A13" s="70" t="s">
        <v>3125</v>
      </c>
      <c r="B13" s="71">
        <f t="shared" si="5"/>
        <v>0</v>
      </c>
      <c r="C13" s="71">
        <v>0</v>
      </c>
      <c r="D13" s="71">
        <v>0</v>
      </c>
      <c r="E13" s="71">
        <f t="shared" si="6"/>
        <v>0</v>
      </c>
      <c r="F13" s="71">
        <v>0</v>
      </c>
      <c r="G13" s="71">
        <v>0</v>
      </c>
    </row>
    <row r="14" spans="1:7" s="64" customFormat="1" ht="20.100000000000001" customHeight="1">
      <c r="A14" s="70" t="s">
        <v>3126</v>
      </c>
      <c r="B14" s="71">
        <f t="shared" si="3"/>
        <v>0</v>
      </c>
      <c r="C14" s="71">
        <v>0</v>
      </c>
      <c r="D14" s="74"/>
      <c r="E14" s="71">
        <f t="shared" si="4"/>
        <v>0</v>
      </c>
      <c r="F14" s="71">
        <v>0</v>
      </c>
      <c r="G14" s="74"/>
    </row>
    <row r="15" spans="1:7" s="64" customFormat="1" ht="20.100000000000001" customHeight="1">
      <c r="A15" s="70" t="s">
        <v>3127</v>
      </c>
      <c r="B15" s="71">
        <f t="shared" si="5"/>
        <v>0</v>
      </c>
      <c r="C15" s="71">
        <f>C6+C9+C11+C13</f>
        <v>0</v>
      </c>
      <c r="D15" s="71">
        <f>D6+D11+D12+D13</f>
        <v>0</v>
      </c>
      <c r="E15" s="71">
        <f t="shared" si="6"/>
        <v>0</v>
      </c>
      <c r="F15" s="71">
        <f>F6+F9+F11+F13</f>
        <v>0</v>
      </c>
      <c r="G15" s="71">
        <f>G6+G11+G12+G13</f>
        <v>0</v>
      </c>
    </row>
    <row r="16" spans="1:7" s="64" customFormat="1" ht="20.100000000000001" customHeight="1">
      <c r="A16" s="70" t="s">
        <v>3129</v>
      </c>
      <c r="B16" s="71">
        <f t="shared" si="5"/>
        <v>0</v>
      </c>
      <c r="C16" s="71">
        <v>0</v>
      </c>
      <c r="D16" s="71">
        <v>0</v>
      </c>
      <c r="E16" s="71">
        <f t="shared" si="6"/>
        <v>0</v>
      </c>
      <c r="F16" s="71">
        <v>0</v>
      </c>
      <c r="G16" s="71">
        <v>0</v>
      </c>
    </row>
    <row r="17" spans="1:7" s="64" customFormat="1" ht="20.100000000000001" customHeight="1">
      <c r="A17" s="70" t="s">
        <v>3131</v>
      </c>
      <c r="B17" s="71">
        <f t="shared" si="5"/>
        <v>0</v>
      </c>
      <c r="C17" s="71">
        <v>0</v>
      </c>
      <c r="D17" s="71">
        <v>0</v>
      </c>
      <c r="E17" s="71">
        <f t="shared" si="6"/>
        <v>0</v>
      </c>
      <c r="F17" s="71">
        <v>0</v>
      </c>
      <c r="G17" s="71">
        <v>0</v>
      </c>
    </row>
    <row r="18" spans="1:7" s="64" customFormat="1" ht="20.100000000000001" customHeight="1">
      <c r="A18" s="70" t="s">
        <v>3133</v>
      </c>
      <c r="B18" s="71">
        <f t="shared" si="5"/>
        <v>0</v>
      </c>
      <c r="C18" s="71">
        <f t="shared" ref="C18:G18" si="7">C15+C16+C17</f>
        <v>0</v>
      </c>
      <c r="D18" s="71">
        <f t="shared" si="7"/>
        <v>0</v>
      </c>
      <c r="E18" s="71">
        <f t="shared" si="6"/>
        <v>0</v>
      </c>
      <c r="F18" s="71">
        <f t="shared" si="7"/>
        <v>0</v>
      </c>
      <c r="G18" s="71">
        <f t="shared" si="7"/>
        <v>0</v>
      </c>
    </row>
    <row r="19" spans="1:7" s="64" customFormat="1" ht="20.100000000000001" customHeight="1">
      <c r="A19" s="70" t="s">
        <v>3136</v>
      </c>
      <c r="B19" s="71">
        <f t="shared" si="5"/>
        <v>0</v>
      </c>
      <c r="C19" s="71">
        <v>0</v>
      </c>
      <c r="D19" s="71">
        <v>0</v>
      </c>
      <c r="E19" s="71">
        <f t="shared" si="6"/>
        <v>0</v>
      </c>
      <c r="F19" s="71">
        <f>C33</f>
        <v>0</v>
      </c>
      <c r="G19" s="71">
        <f>D33</f>
        <v>0</v>
      </c>
    </row>
    <row r="20" spans="1:7" s="64" customFormat="1" ht="30" customHeight="1">
      <c r="A20" s="74" t="s">
        <v>3113</v>
      </c>
      <c r="B20" s="71">
        <f t="shared" si="5"/>
        <v>0</v>
      </c>
      <c r="C20" s="71">
        <f t="shared" ref="C20:G20" si="8">C18+C19</f>
        <v>0</v>
      </c>
      <c r="D20" s="71">
        <f t="shared" si="8"/>
        <v>0</v>
      </c>
      <c r="E20" s="71">
        <f t="shared" si="6"/>
        <v>0</v>
      </c>
      <c r="F20" s="71">
        <f t="shared" si="8"/>
        <v>0</v>
      </c>
      <c r="G20" s="71">
        <f t="shared" si="8"/>
        <v>0</v>
      </c>
    </row>
    <row r="21" spans="1:7" s="64" customFormat="1" ht="20.100000000000001" customHeight="1">
      <c r="A21" s="70" t="s">
        <v>3146</v>
      </c>
      <c r="B21" s="71">
        <f t="shared" ref="B21:B24" si="9">C21+D21</f>
        <v>0</v>
      </c>
      <c r="C21" s="71">
        <f>C22+C23+C24+C25</f>
        <v>0</v>
      </c>
      <c r="D21" s="71">
        <f>D22+D23+D24</f>
        <v>0</v>
      </c>
      <c r="E21" s="71">
        <f t="shared" ref="E21:E24" si="10">F21+G21</f>
        <v>0</v>
      </c>
      <c r="F21" s="71">
        <f>F22+F23+F24+F25</f>
        <v>0</v>
      </c>
      <c r="G21" s="71">
        <f>G22+G23+G24</f>
        <v>0</v>
      </c>
    </row>
    <row r="22" spans="1:7" s="64" customFormat="1" ht="20.100000000000001" customHeight="1">
      <c r="A22" s="70" t="s">
        <v>3147</v>
      </c>
      <c r="B22" s="71">
        <f t="shared" si="9"/>
        <v>0</v>
      </c>
      <c r="C22" s="71">
        <v>0</v>
      </c>
      <c r="D22" s="71">
        <v>0</v>
      </c>
      <c r="E22" s="71">
        <f t="shared" si="10"/>
        <v>0</v>
      </c>
      <c r="F22" s="71">
        <v>0</v>
      </c>
      <c r="G22" s="71">
        <v>0</v>
      </c>
    </row>
    <row r="23" spans="1:7" s="64" customFormat="1" ht="20.100000000000001" customHeight="1">
      <c r="A23" s="70" t="s">
        <v>3148</v>
      </c>
      <c r="B23" s="71">
        <f t="shared" si="9"/>
        <v>0</v>
      </c>
      <c r="C23" s="71">
        <v>0</v>
      </c>
      <c r="D23" s="71">
        <v>0</v>
      </c>
      <c r="E23" s="71">
        <f t="shared" si="10"/>
        <v>0</v>
      </c>
      <c r="F23" s="71">
        <v>0</v>
      </c>
      <c r="G23" s="71">
        <v>0</v>
      </c>
    </row>
    <row r="24" spans="1:7" s="64" customFormat="1" ht="20.100000000000001" customHeight="1">
      <c r="A24" s="70" t="s">
        <v>3149</v>
      </c>
      <c r="B24" s="71">
        <f t="shared" si="9"/>
        <v>0</v>
      </c>
      <c r="C24" s="71">
        <v>0</v>
      </c>
      <c r="D24" s="71">
        <v>0</v>
      </c>
      <c r="E24" s="71">
        <f t="shared" si="10"/>
        <v>0</v>
      </c>
      <c r="F24" s="71">
        <v>0</v>
      </c>
      <c r="G24" s="71">
        <v>0</v>
      </c>
    </row>
    <row r="25" spans="1:7" s="64" customFormat="1" ht="20.100000000000001" customHeight="1">
      <c r="A25" s="70" t="s">
        <v>3150</v>
      </c>
      <c r="B25" s="71">
        <f>C25</f>
        <v>0</v>
      </c>
      <c r="C25" s="71">
        <v>0</v>
      </c>
      <c r="D25" s="74"/>
      <c r="E25" s="71">
        <f>F25</f>
        <v>0</v>
      </c>
      <c r="F25" s="71">
        <v>0</v>
      </c>
      <c r="G25" s="74"/>
    </row>
    <row r="26" spans="1:7" s="64" customFormat="1" ht="20.100000000000001" customHeight="1">
      <c r="A26" s="70" t="s">
        <v>3120</v>
      </c>
      <c r="B26" s="71">
        <f>D26</f>
        <v>0</v>
      </c>
      <c r="C26" s="74"/>
      <c r="D26" s="71">
        <v>0</v>
      </c>
      <c r="E26" s="71">
        <f>G26</f>
        <v>0</v>
      </c>
      <c r="F26" s="74"/>
      <c r="G26" s="71">
        <v>0</v>
      </c>
    </row>
    <row r="27" spans="1:7" s="64" customFormat="1" ht="20.100000000000001" customHeight="1">
      <c r="A27" s="70" t="s">
        <v>3121</v>
      </c>
      <c r="B27" s="71">
        <f t="shared" ref="B27:B34" si="11">C27+D27</f>
        <v>0</v>
      </c>
      <c r="C27" s="71">
        <v>0</v>
      </c>
      <c r="D27" s="71">
        <v>0</v>
      </c>
      <c r="E27" s="71">
        <f t="shared" ref="E27:E34" si="12">F27+G27</f>
        <v>0</v>
      </c>
      <c r="F27" s="71">
        <v>0</v>
      </c>
      <c r="G27" s="71">
        <v>0</v>
      </c>
    </row>
    <row r="28" spans="1:7" s="64" customFormat="1" ht="20.100000000000001" customHeight="1">
      <c r="A28" s="70" t="s">
        <v>3128</v>
      </c>
      <c r="B28" s="71">
        <f t="shared" si="11"/>
        <v>0</v>
      </c>
      <c r="C28" s="71">
        <f>C21+C27</f>
        <v>0</v>
      </c>
      <c r="D28" s="71">
        <f>D21+D26+D27</f>
        <v>0</v>
      </c>
      <c r="E28" s="71">
        <f t="shared" si="12"/>
        <v>0</v>
      </c>
      <c r="F28" s="71">
        <f>F21+F27</f>
        <v>0</v>
      </c>
      <c r="G28" s="71">
        <f>G21+G26+G27</f>
        <v>0</v>
      </c>
    </row>
    <row r="29" spans="1:7" s="64" customFormat="1" ht="20.100000000000001" customHeight="1">
      <c r="A29" s="70" t="s">
        <v>3130</v>
      </c>
      <c r="B29" s="71">
        <f t="shared" si="11"/>
        <v>0</v>
      </c>
      <c r="C29" s="71">
        <v>0</v>
      </c>
      <c r="D29" s="71">
        <v>0</v>
      </c>
      <c r="E29" s="71">
        <f t="shared" si="12"/>
        <v>0</v>
      </c>
      <c r="F29" s="71">
        <v>0</v>
      </c>
      <c r="G29" s="71">
        <v>0</v>
      </c>
    </row>
    <row r="30" spans="1:7" s="64" customFormat="1" ht="20.100000000000001" customHeight="1">
      <c r="A30" s="70" t="s">
        <v>3132</v>
      </c>
      <c r="B30" s="71">
        <f t="shared" si="11"/>
        <v>0</v>
      </c>
      <c r="C30" s="71">
        <v>0</v>
      </c>
      <c r="D30" s="71">
        <v>0</v>
      </c>
      <c r="E30" s="71">
        <f t="shared" si="12"/>
        <v>0</v>
      </c>
      <c r="F30" s="71">
        <v>0</v>
      </c>
      <c r="G30" s="71">
        <v>0</v>
      </c>
    </row>
    <row r="31" spans="1:7" s="64" customFormat="1" ht="20.100000000000001" customHeight="1">
      <c r="A31" s="70" t="s">
        <v>3134</v>
      </c>
      <c r="B31" s="71">
        <f t="shared" si="11"/>
        <v>0</v>
      </c>
      <c r="C31" s="71">
        <f t="shared" ref="C31:G31" si="13">C28+C29+C30</f>
        <v>0</v>
      </c>
      <c r="D31" s="71">
        <f t="shared" si="13"/>
        <v>0</v>
      </c>
      <c r="E31" s="71">
        <f t="shared" si="12"/>
        <v>0</v>
      </c>
      <c r="F31" s="71">
        <f t="shared" si="13"/>
        <v>0</v>
      </c>
      <c r="G31" s="71">
        <f t="shared" si="13"/>
        <v>0</v>
      </c>
    </row>
    <row r="32" spans="1:7" s="64" customFormat="1" ht="20.100000000000001" customHeight="1">
      <c r="A32" s="70" t="s">
        <v>3135</v>
      </c>
      <c r="B32" s="71">
        <f t="shared" si="11"/>
        <v>0</v>
      </c>
      <c r="C32" s="71">
        <f t="shared" ref="C32:G32" si="14">C18-C31</f>
        <v>0</v>
      </c>
      <c r="D32" s="71">
        <f t="shared" si="14"/>
        <v>0</v>
      </c>
      <c r="E32" s="71">
        <f t="shared" si="12"/>
        <v>0</v>
      </c>
      <c r="F32" s="71">
        <f t="shared" si="14"/>
        <v>0</v>
      </c>
      <c r="G32" s="71">
        <f t="shared" si="14"/>
        <v>0</v>
      </c>
    </row>
    <row r="33" spans="1:7" s="64" customFormat="1" ht="20.100000000000001" customHeight="1">
      <c r="A33" s="70" t="s">
        <v>3137</v>
      </c>
      <c r="B33" s="71">
        <f t="shared" si="11"/>
        <v>0</v>
      </c>
      <c r="C33" s="71">
        <f t="shared" ref="C33:G33" si="15">C19+C32</f>
        <v>0</v>
      </c>
      <c r="D33" s="71">
        <f t="shared" si="15"/>
        <v>0</v>
      </c>
      <c r="E33" s="71">
        <f t="shared" si="12"/>
        <v>0</v>
      </c>
      <c r="F33" s="71">
        <f t="shared" si="15"/>
        <v>0</v>
      </c>
      <c r="G33" s="71">
        <f t="shared" si="15"/>
        <v>0</v>
      </c>
    </row>
    <row r="34" spans="1:7" s="64" customFormat="1" ht="20.100000000000001" customHeight="1">
      <c r="A34" s="74" t="s">
        <v>3113</v>
      </c>
      <c r="B34" s="71">
        <f t="shared" si="11"/>
        <v>0</v>
      </c>
      <c r="C34" s="71">
        <f t="shared" ref="C34:G34" si="16">C31+C33</f>
        <v>0</v>
      </c>
      <c r="D34" s="71">
        <f t="shared" si="16"/>
        <v>0</v>
      </c>
      <c r="E34" s="71">
        <f t="shared" si="12"/>
        <v>0</v>
      </c>
      <c r="F34" s="71">
        <f t="shared" si="16"/>
        <v>0</v>
      </c>
      <c r="G34" s="71">
        <f t="shared" si="16"/>
        <v>0</v>
      </c>
    </row>
    <row r="35" spans="1:7" ht="5.0999999999999996" customHeight="1"/>
    <row r="36" spans="1:7" ht="12.95" customHeight="1">
      <c r="A36" s="1018" t="s">
        <v>3151</v>
      </c>
      <c r="B36" s="1018"/>
      <c r="C36" s="1018"/>
      <c r="D36" s="1018"/>
      <c r="E36" s="1018"/>
      <c r="F36" s="1018"/>
      <c r="G36" s="1018"/>
    </row>
  </sheetData>
  <mergeCells count="5">
    <mergeCell ref="A2:G2"/>
    <mergeCell ref="B4:D4"/>
    <mergeCell ref="E4:G4"/>
    <mergeCell ref="A36:G36"/>
    <mergeCell ref="A4:A5"/>
  </mergeCells>
  <phoneticPr fontId="92" type="noConversion"/>
  <pageMargins left="0.75138888888888899" right="0.75138888888888899" top="0.70833333333333304" bottom="0.74791666666666701" header="0.5" footer="0.5"/>
  <pageSetup paperSize="9" scale="97" firstPageNumber="123" orientation="landscape" useFirstPageNumber="1"/>
  <headerFooter>
    <oddFooter>&amp;C&amp;P</oddFooter>
  </headerFooter>
</worksheet>
</file>

<file path=xl/worksheets/sheet37.xml><?xml version="1.0" encoding="utf-8"?>
<worksheet xmlns="http://schemas.openxmlformats.org/spreadsheetml/2006/main" xmlns:r="http://schemas.openxmlformats.org/officeDocument/2006/relationships">
  <sheetPr>
    <tabColor theme="0"/>
  </sheetPr>
  <dimension ref="A1:F22"/>
  <sheetViews>
    <sheetView workbookViewId="0">
      <selection activeCell="C13" sqref="C13"/>
    </sheetView>
  </sheetViews>
  <sheetFormatPr defaultColWidth="9.140625" defaultRowHeight="12.75"/>
  <cols>
    <col min="1" max="1" width="36.28515625" customWidth="1"/>
    <col min="2" max="2" width="16.85546875" customWidth="1"/>
    <col min="3" max="3" width="17.28515625" customWidth="1"/>
    <col min="4" max="4" width="28.5703125" customWidth="1"/>
    <col min="5" max="5" width="16.28515625" customWidth="1"/>
    <col min="6" max="6" width="16" customWidth="1"/>
  </cols>
  <sheetData>
    <row r="1" spans="1:6" ht="21" customHeight="1">
      <c r="A1" s="1" t="s">
        <v>3152</v>
      </c>
    </row>
    <row r="2" spans="1:6" ht="33" customHeight="1">
      <c r="A2" s="1006" t="s">
        <v>3153</v>
      </c>
      <c r="B2" s="1007"/>
      <c r="C2" s="1007"/>
      <c r="D2" s="1012"/>
      <c r="E2" s="1007"/>
      <c r="F2" s="1007"/>
    </row>
    <row r="3" spans="1:6" ht="14.25">
      <c r="A3" s="2" t="s">
        <v>3026</v>
      </c>
      <c r="B3" s="2"/>
      <c r="C3" s="2"/>
      <c r="D3" s="53"/>
      <c r="E3" s="2"/>
      <c r="F3" s="3" t="s">
        <v>145</v>
      </c>
    </row>
    <row r="4" spans="1:6" ht="21" customHeight="1">
      <c r="A4" s="4" t="s">
        <v>3060</v>
      </c>
      <c r="B4" s="4" t="s">
        <v>3029</v>
      </c>
      <c r="C4" s="4" t="s">
        <v>82</v>
      </c>
      <c r="D4" s="4" t="s">
        <v>3060</v>
      </c>
      <c r="E4" s="4" t="s">
        <v>3029</v>
      </c>
      <c r="F4" s="4" t="s">
        <v>82</v>
      </c>
    </row>
    <row r="5" spans="1:6" ht="21" customHeight="1">
      <c r="A5" s="54" t="s">
        <v>3142</v>
      </c>
      <c r="B5" s="6">
        <v>0</v>
      </c>
      <c r="C5" s="6">
        <v>0</v>
      </c>
      <c r="D5" s="55" t="s">
        <v>3146</v>
      </c>
      <c r="E5" s="6">
        <f>E6+E7</f>
        <v>0</v>
      </c>
      <c r="F5" s="6">
        <f>F6+F7</f>
        <v>0</v>
      </c>
    </row>
    <row r="6" spans="1:6" ht="21" customHeight="1">
      <c r="A6" s="54" t="s">
        <v>3154</v>
      </c>
      <c r="B6" s="6">
        <v>0</v>
      </c>
      <c r="C6" s="6">
        <v>0</v>
      </c>
      <c r="D6" s="55" t="s">
        <v>3155</v>
      </c>
      <c r="E6" s="6">
        <v>0</v>
      </c>
      <c r="F6" s="6">
        <v>0</v>
      </c>
    </row>
    <row r="7" spans="1:6" ht="21" customHeight="1">
      <c r="A7" s="54" t="s">
        <v>3156</v>
      </c>
      <c r="B7" s="6">
        <v>0</v>
      </c>
      <c r="C7" s="6">
        <v>0</v>
      </c>
      <c r="D7" s="55" t="s">
        <v>3157</v>
      </c>
      <c r="E7" s="6">
        <v>0</v>
      </c>
      <c r="F7" s="6">
        <v>0</v>
      </c>
    </row>
    <row r="8" spans="1:6" ht="21" customHeight="1">
      <c r="A8" s="54" t="s">
        <v>3158</v>
      </c>
      <c r="B8" s="6">
        <v>0</v>
      </c>
      <c r="C8" s="6">
        <v>0</v>
      </c>
      <c r="D8" s="55" t="s">
        <v>3159</v>
      </c>
      <c r="E8" s="6">
        <v>0</v>
      </c>
      <c r="F8" s="6">
        <v>0</v>
      </c>
    </row>
    <row r="9" spans="1:6" ht="21" customHeight="1">
      <c r="A9" s="54" t="s">
        <v>3090</v>
      </c>
      <c r="B9" s="6">
        <v>0</v>
      </c>
      <c r="C9" s="6">
        <v>0</v>
      </c>
      <c r="D9" s="55" t="s">
        <v>3121</v>
      </c>
      <c r="E9" s="6">
        <v>0</v>
      </c>
      <c r="F9" s="6">
        <v>0</v>
      </c>
    </row>
    <row r="10" spans="1:6" ht="21" customHeight="1">
      <c r="A10" s="54" t="s">
        <v>3160</v>
      </c>
      <c r="B10" s="6">
        <v>0</v>
      </c>
      <c r="C10" s="6">
        <v>0</v>
      </c>
      <c r="D10" s="32"/>
      <c r="E10" s="32"/>
      <c r="F10" s="32"/>
    </row>
    <row r="11" spans="1:6" ht="33.950000000000003" customHeight="1">
      <c r="A11" s="56" t="s">
        <v>3161</v>
      </c>
      <c r="B11" s="12">
        <v>0</v>
      </c>
      <c r="C11" s="12">
        <v>0</v>
      </c>
      <c r="D11" s="51"/>
      <c r="E11" s="51"/>
      <c r="F11" s="51"/>
    </row>
    <row r="12" spans="1:6" ht="21" customHeight="1">
      <c r="A12" s="57" t="s">
        <v>3123</v>
      </c>
      <c r="B12" s="21">
        <v>0</v>
      </c>
      <c r="C12" s="21">
        <v>0</v>
      </c>
      <c r="D12" s="58"/>
      <c r="E12" s="58"/>
      <c r="F12" s="58"/>
    </row>
    <row r="13" spans="1:6" ht="21" customHeight="1">
      <c r="A13" s="54" t="s">
        <v>3162</v>
      </c>
      <c r="B13" s="6">
        <v>0</v>
      </c>
      <c r="C13" s="6">
        <v>0</v>
      </c>
      <c r="D13" s="32"/>
      <c r="E13" s="32"/>
      <c r="F13" s="32"/>
    </row>
    <row r="14" spans="1:6" ht="21" customHeight="1">
      <c r="A14" s="54" t="s">
        <v>3163</v>
      </c>
      <c r="B14" s="6">
        <f>B5+B9+B12+B13</f>
        <v>0</v>
      </c>
      <c r="C14" s="6">
        <f>C5+C9+C12+C13</f>
        <v>0</v>
      </c>
      <c r="D14" s="55" t="s">
        <v>3128</v>
      </c>
      <c r="E14" s="6">
        <f>E5+E8+E9</f>
        <v>0</v>
      </c>
      <c r="F14" s="6">
        <f>F5+F8+F9</f>
        <v>0</v>
      </c>
    </row>
    <row r="15" spans="1:6" ht="21" customHeight="1">
      <c r="A15" s="54" t="s">
        <v>3164</v>
      </c>
      <c r="B15" s="6">
        <v>0</v>
      </c>
      <c r="C15" s="6">
        <v>0</v>
      </c>
      <c r="D15" s="55" t="s">
        <v>3130</v>
      </c>
      <c r="E15" s="6">
        <v>0</v>
      </c>
      <c r="F15" s="6">
        <v>0</v>
      </c>
    </row>
    <row r="16" spans="1:6" ht="21" customHeight="1">
      <c r="A16" s="59" t="s">
        <v>3165</v>
      </c>
      <c r="B16" s="6">
        <v>0</v>
      </c>
      <c r="C16" s="6">
        <v>0</v>
      </c>
      <c r="D16" s="55" t="s">
        <v>3132</v>
      </c>
      <c r="E16" s="6">
        <v>0</v>
      </c>
      <c r="F16" s="6">
        <v>0</v>
      </c>
    </row>
    <row r="17" spans="1:6" ht="21" customHeight="1">
      <c r="A17" s="60" t="s">
        <v>3166</v>
      </c>
      <c r="B17" s="6">
        <f t="shared" ref="B17:F17" si="0">B14+B15+B16</f>
        <v>0</v>
      </c>
      <c r="C17" s="6">
        <f t="shared" si="0"/>
        <v>0</v>
      </c>
      <c r="D17" s="55" t="s">
        <v>3134</v>
      </c>
      <c r="E17" s="6">
        <f t="shared" si="0"/>
        <v>0</v>
      </c>
      <c r="F17" s="6">
        <f t="shared" si="0"/>
        <v>0</v>
      </c>
    </row>
    <row r="18" spans="1:6" ht="21" customHeight="1">
      <c r="A18" s="61"/>
      <c r="B18" s="32"/>
      <c r="C18" s="32"/>
      <c r="D18" s="55" t="s">
        <v>3135</v>
      </c>
      <c r="E18" s="12">
        <f>B17-E17</f>
        <v>0</v>
      </c>
      <c r="F18" s="12">
        <f>C17-F17</f>
        <v>0</v>
      </c>
    </row>
    <row r="19" spans="1:6" ht="21" customHeight="1">
      <c r="A19" s="57" t="s">
        <v>3167</v>
      </c>
      <c r="B19" s="6">
        <v>0</v>
      </c>
      <c r="C19" s="6">
        <f>E19</f>
        <v>0</v>
      </c>
      <c r="D19" s="55" t="s">
        <v>3137</v>
      </c>
      <c r="E19" s="21">
        <f>B19+E18</f>
        <v>0</v>
      </c>
      <c r="F19" s="21">
        <f>C19+F18</f>
        <v>0</v>
      </c>
    </row>
    <row r="20" spans="1:6" ht="21" customHeight="1">
      <c r="A20" s="62" t="s">
        <v>3113</v>
      </c>
      <c r="B20" s="12">
        <f t="shared" ref="B20:F20" si="1">B17+B19</f>
        <v>0</v>
      </c>
      <c r="C20" s="12">
        <f t="shared" si="1"/>
        <v>0</v>
      </c>
      <c r="D20" s="63" t="s">
        <v>3113</v>
      </c>
      <c r="E20" s="12">
        <f t="shared" si="1"/>
        <v>0</v>
      </c>
      <c r="F20" s="12">
        <f t="shared" si="1"/>
        <v>0</v>
      </c>
    </row>
    <row r="21" spans="1:6" ht="3.95" customHeight="1"/>
    <row r="22" spans="1:6" ht="18" customHeight="1">
      <c r="A22" s="1018" t="s">
        <v>3168</v>
      </c>
      <c r="B22" s="1021"/>
      <c r="C22" s="1021"/>
      <c r="D22" s="1021"/>
      <c r="E22" s="1021"/>
      <c r="F22" s="1021"/>
    </row>
  </sheetData>
  <mergeCells count="2">
    <mergeCell ref="A2:F2"/>
    <mergeCell ref="A22:F22"/>
  </mergeCells>
  <phoneticPr fontId="92" type="noConversion"/>
  <pageMargins left="0.75138888888888899" right="0.75138888888888899" top="1" bottom="1" header="0.5" footer="0.5"/>
  <pageSetup paperSize="9" firstPageNumber="125" orientation="landscape" useFirstPageNumber="1"/>
  <headerFooter>
    <oddFooter>&amp;C&amp;P</oddFooter>
  </headerFooter>
</worksheet>
</file>

<file path=xl/worksheets/sheet38.xml><?xml version="1.0" encoding="utf-8"?>
<worksheet xmlns="http://schemas.openxmlformats.org/spreadsheetml/2006/main" xmlns:r="http://schemas.openxmlformats.org/officeDocument/2006/relationships">
  <sheetPr>
    <tabColor theme="0"/>
  </sheetPr>
  <dimension ref="A1:F24"/>
  <sheetViews>
    <sheetView workbookViewId="0">
      <selection activeCell="D15" sqref="D15"/>
    </sheetView>
  </sheetViews>
  <sheetFormatPr defaultColWidth="9.140625" defaultRowHeight="13.5"/>
  <cols>
    <col min="1" max="1" width="35" style="35" customWidth="1"/>
    <col min="2" max="2" width="17" style="35" customWidth="1"/>
    <col min="3" max="3" width="17.28515625" style="35" customWidth="1"/>
    <col min="4" max="4" width="44.7109375" style="35" customWidth="1"/>
    <col min="5" max="5" width="16.42578125" style="35" customWidth="1"/>
    <col min="6" max="6" width="16.7109375" style="35" customWidth="1"/>
    <col min="7" max="16384" width="9.140625" style="36"/>
  </cols>
  <sheetData>
    <row r="1" spans="1:6">
      <c r="A1" s="35" t="s">
        <v>3169</v>
      </c>
    </row>
    <row r="2" spans="1:6" ht="33.950000000000003" customHeight="1">
      <c r="A2" s="1006" t="s">
        <v>3170</v>
      </c>
      <c r="B2" s="1007"/>
      <c r="C2" s="1007"/>
      <c r="D2" s="1007"/>
      <c r="E2" s="1007"/>
      <c r="F2" s="1007"/>
    </row>
    <row r="3" spans="1:6" ht="21.95" customHeight="1">
      <c r="A3" s="2" t="s">
        <v>3026</v>
      </c>
      <c r="B3" s="2"/>
      <c r="C3" s="2"/>
      <c r="D3" s="2"/>
      <c r="E3" s="3"/>
      <c r="F3" s="3" t="s">
        <v>145</v>
      </c>
    </row>
    <row r="4" spans="1:6" ht="23.1" customHeight="1">
      <c r="A4" s="37" t="s">
        <v>3060</v>
      </c>
      <c r="B4" s="37" t="s">
        <v>3029</v>
      </c>
      <c r="C4" s="37" t="s">
        <v>82</v>
      </c>
      <c r="D4" s="37" t="s">
        <v>3060</v>
      </c>
      <c r="E4" s="37" t="s">
        <v>3029</v>
      </c>
      <c r="F4" s="37" t="s">
        <v>82</v>
      </c>
    </row>
    <row r="5" spans="1:6" ht="23.1" customHeight="1">
      <c r="A5" s="5" t="s">
        <v>3171</v>
      </c>
      <c r="B5" s="6">
        <v>0</v>
      </c>
      <c r="C5" s="6">
        <v>0</v>
      </c>
      <c r="D5" s="7" t="s">
        <v>3172</v>
      </c>
      <c r="E5" s="6">
        <f>E6+E7+E8</f>
        <v>0</v>
      </c>
      <c r="F5" s="6">
        <f>F6+F7+F8</f>
        <v>0</v>
      </c>
    </row>
    <row r="6" spans="1:6" ht="36.950000000000003" customHeight="1">
      <c r="A6" s="38" t="s">
        <v>3173</v>
      </c>
      <c r="B6" s="6">
        <v>0</v>
      </c>
      <c r="C6" s="6">
        <v>0</v>
      </c>
      <c r="D6" s="8" t="s">
        <v>3174</v>
      </c>
      <c r="E6" s="6">
        <v>0</v>
      </c>
      <c r="F6" s="6">
        <v>0</v>
      </c>
    </row>
    <row r="7" spans="1:6" ht="23.1" customHeight="1">
      <c r="A7" s="39" t="s">
        <v>3175</v>
      </c>
      <c r="B7" s="6">
        <v>0</v>
      </c>
      <c r="C7" s="6">
        <v>0</v>
      </c>
      <c r="D7" s="40" t="s">
        <v>3176</v>
      </c>
      <c r="E7" s="6">
        <v>0</v>
      </c>
      <c r="F7" s="6">
        <v>0</v>
      </c>
    </row>
    <row r="8" spans="1:6" ht="23.1" customHeight="1">
      <c r="A8" s="27" t="s">
        <v>3177</v>
      </c>
      <c r="B8" s="6">
        <v>0</v>
      </c>
      <c r="C8" s="6">
        <v>0</v>
      </c>
      <c r="D8" s="41" t="s">
        <v>3178</v>
      </c>
      <c r="E8" s="12">
        <v>0</v>
      </c>
      <c r="F8" s="12">
        <v>0</v>
      </c>
    </row>
    <row r="9" spans="1:6" ht="23.1" customHeight="1">
      <c r="A9" s="5" t="s">
        <v>3097</v>
      </c>
      <c r="B9" s="6">
        <v>0</v>
      </c>
      <c r="C9" s="6">
        <v>0</v>
      </c>
      <c r="D9" s="42" t="s">
        <v>3179</v>
      </c>
      <c r="E9" s="21">
        <v>0</v>
      </c>
      <c r="F9" s="21">
        <v>0</v>
      </c>
    </row>
    <row r="10" spans="1:6" ht="23.1" customHeight="1">
      <c r="A10" s="43"/>
      <c r="B10" s="44" t="s">
        <v>3109</v>
      </c>
      <c r="C10" s="44" t="s">
        <v>3109</v>
      </c>
      <c r="D10" s="5" t="s">
        <v>3180</v>
      </c>
      <c r="E10" s="6">
        <v>0</v>
      </c>
      <c r="F10" s="6">
        <v>0</v>
      </c>
    </row>
    <row r="11" spans="1:6" ht="23.1" customHeight="1">
      <c r="A11" s="44" t="s">
        <v>3109</v>
      </c>
      <c r="B11" s="44" t="s">
        <v>3109</v>
      </c>
      <c r="C11" s="44" t="s">
        <v>3109</v>
      </c>
      <c r="D11" s="5" t="s">
        <v>3181</v>
      </c>
      <c r="E11" s="6">
        <f>E12+E13+E14</f>
        <v>0</v>
      </c>
      <c r="F11" s="6">
        <f>F12+F13+F14</f>
        <v>0</v>
      </c>
    </row>
    <row r="12" spans="1:6" ht="23.1" customHeight="1">
      <c r="A12" s="45" t="s">
        <v>3109</v>
      </c>
      <c r="B12" s="45" t="s">
        <v>3109</v>
      </c>
      <c r="C12" s="45" t="s">
        <v>3109</v>
      </c>
      <c r="D12" s="46" t="s">
        <v>3182</v>
      </c>
      <c r="E12" s="12">
        <v>0</v>
      </c>
      <c r="F12" s="12">
        <v>0</v>
      </c>
    </row>
    <row r="13" spans="1:6" ht="23.1" customHeight="1">
      <c r="A13" s="47"/>
      <c r="B13" s="47"/>
      <c r="C13" s="47"/>
      <c r="D13" s="41" t="s">
        <v>3183</v>
      </c>
      <c r="E13" s="14">
        <v>0</v>
      </c>
      <c r="F13" s="14">
        <v>0</v>
      </c>
    </row>
    <row r="14" spans="1:6" ht="23.1" customHeight="1">
      <c r="A14" s="27" t="s">
        <v>3125</v>
      </c>
      <c r="B14" s="21">
        <v>0</v>
      </c>
      <c r="C14" s="21">
        <v>0</v>
      </c>
      <c r="D14" s="48" t="s">
        <v>3184</v>
      </c>
      <c r="E14" s="21">
        <v>0</v>
      </c>
      <c r="F14" s="21">
        <v>0</v>
      </c>
    </row>
    <row r="15" spans="1:6" ht="23.1" customHeight="1">
      <c r="A15" s="46" t="s">
        <v>3126</v>
      </c>
      <c r="B15" s="12">
        <v>0</v>
      </c>
      <c r="C15" s="12">
        <v>0</v>
      </c>
      <c r="D15" s="49" t="s">
        <v>3095</v>
      </c>
      <c r="E15" s="12">
        <v>0</v>
      </c>
      <c r="F15" s="12">
        <v>0</v>
      </c>
    </row>
    <row r="16" spans="1:6" ht="23.1" customHeight="1">
      <c r="A16" s="27" t="s">
        <v>3127</v>
      </c>
      <c r="B16" s="21">
        <f>B5+B7+B8+B9+B14</f>
        <v>0</v>
      </c>
      <c r="C16" s="21">
        <f>C5+C7+C8+C9+C14</f>
        <v>0</v>
      </c>
      <c r="D16" s="50" t="s">
        <v>3102</v>
      </c>
      <c r="E16" s="21">
        <f>E5+E9+E10+E11+E15</f>
        <v>0</v>
      </c>
      <c r="F16" s="21">
        <f>F5+F9+F10+F11+F15</f>
        <v>0</v>
      </c>
    </row>
    <row r="17" spans="1:6" ht="23.1" customHeight="1">
      <c r="A17" s="5" t="s">
        <v>3129</v>
      </c>
      <c r="B17" s="6">
        <v>0</v>
      </c>
      <c r="C17" s="6">
        <v>0</v>
      </c>
      <c r="D17" s="7" t="s">
        <v>3104</v>
      </c>
      <c r="E17" s="6">
        <v>0</v>
      </c>
      <c r="F17" s="6">
        <v>0</v>
      </c>
    </row>
    <row r="18" spans="1:6" ht="23.1" customHeight="1">
      <c r="A18" s="5" t="s">
        <v>3131</v>
      </c>
      <c r="B18" s="12">
        <v>0</v>
      </c>
      <c r="C18" s="12">
        <v>0</v>
      </c>
      <c r="D18" s="7" t="s">
        <v>3106</v>
      </c>
      <c r="E18" s="12">
        <v>0</v>
      </c>
      <c r="F18" s="12">
        <v>0</v>
      </c>
    </row>
    <row r="19" spans="1:6" ht="23.1" customHeight="1">
      <c r="A19" s="5" t="s">
        <v>3133</v>
      </c>
      <c r="B19" s="21">
        <f t="shared" ref="B19:F19" si="0">B16+B17+B18</f>
        <v>0</v>
      </c>
      <c r="C19" s="21">
        <f t="shared" si="0"/>
        <v>0</v>
      </c>
      <c r="D19" s="7" t="s">
        <v>3108</v>
      </c>
      <c r="E19" s="14">
        <f t="shared" si="0"/>
        <v>0</v>
      </c>
      <c r="F19" s="14">
        <f t="shared" si="0"/>
        <v>0</v>
      </c>
    </row>
    <row r="20" spans="1:6" ht="23.1" customHeight="1">
      <c r="A20" s="32"/>
      <c r="B20" s="32"/>
      <c r="C20" s="51"/>
      <c r="D20" s="7" t="s">
        <v>3110</v>
      </c>
      <c r="E20" s="14">
        <f>B19-E19</f>
        <v>0</v>
      </c>
      <c r="F20" s="14">
        <f>C19-F19</f>
        <v>0</v>
      </c>
    </row>
    <row r="21" spans="1:6" ht="23.1" customHeight="1">
      <c r="A21" s="5" t="s">
        <v>3136</v>
      </c>
      <c r="B21" s="12">
        <v>0</v>
      </c>
      <c r="C21" s="14">
        <f>E21</f>
        <v>0</v>
      </c>
      <c r="D21" s="7" t="s">
        <v>3112</v>
      </c>
      <c r="E21" s="14">
        <f>B21+E20</f>
        <v>0</v>
      </c>
      <c r="F21" s="14">
        <f>C21+F20</f>
        <v>0</v>
      </c>
    </row>
    <row r="22" spans="1:6" ht="23.1" customHeight="1">
      <c r="A22" s="32" t="s">
        <v>3113</v>
      </c>
      <c r="B22" s="21">
        <f t="shared" ref="B22:F22" si="1">B19+B21</f>
        <v>0</v>
      </c>
      <c r="C22" s="21">
        <f t="shared" si="1"/>
        <v>0</v>
      </c>
      <c r="D22" s="52" t="s">
        <v>3113</v>
      </c>
      <c r="E22" s="21">
        <f t="shared" si="1"/>
        <v>0</v>
      </c>
      <c r="F22" s="21">
        <f t="shared" si="1"/>
        <v>0</v>
      </c>
    </row>
    <row r="23" spans="1:6" ht="9" customHeight="1"/>
    <row r="24" spans="1:6" ht="15" customHeight="1">
      <c r="A24" s="1022" t="s">
        <v>3151</v>
      </c>
      <c r="B24" s="1022"/>
      <c r="C24" s="1022"/>
      <c r="D24" s="1022"/>
      <c r="E24" s="1022"/>
      <c r="F24" s="1022"/>
    </row>
  </sheetData>
  <mergeCells count="2">
    <mergeCell ref="A2:F2"/>
    <mergeCell ref="A24:F24"/>
  </mergeCells>
  <phoneticPr fontId="92" type="noConversion"/>
  <pageMargins left="0.75138888888888899" right="0.75138888888888899" top="0.70833333333333304" bottom="0.66874999999999996" header="0.5" footer="0.5"/>
  <pageSetup paperSize="9" scale="90" firstPageNumber="126" orientation="landscape" useFirstPageNumber="1"/>
  <headerFooter>
    <oddFooter>&amp;C&amp;P</oddFooter>
  </headerFooter>
</worksheet>
</file>

<file path=xl/worksheets/sheet39.xml><?xml version="1.0" encoding="utf-8"?>
<worksheet xmlns="http://schemas.openxmlformats.org/spreadsheetml/2006/main" xmlns:r="http://schemas.openxmlformats.org/officeDocument/2006/relationships">
  <dimension ref="A1:F24"/>
  <sheetViews>
    <sheetView tabSelected="1" workbookViewId="0">
      <selection activeCell="G11" sqref="G11"/>
    </sheetView>
  </sheetViews>
  <sheetFormatPr defaultColWidth="9.140625" defaultRowHeight="12.75"/>
  <cols>
    <col min="1" max="1" width="24.7109375" customWidth="1"/>
    <col min="2" max="3" width="17" customWidth="1"/>
    <col min="4" max="4" width="50.42578125" customWidth="1"/>
    <col min="5" max="5" width="16.7109375" customWidth="1"/>
    <col min="6" max="6" width="16" customWidth="1"/>
  </cols>
  <sheetData>
    <row r="1" spans="1:6" ht="17.100000000000001" customHeight="1">
      <c r="A1" s="1" t="s">
        <v>3185</v>
      </c>
    </row>
    <row r="2" spans="1:6" ht="27">
      <c r="A2" s="1006" t="s">
        <v>3186</v>
      </c>
      <c r="B2" s="1007"/>
      <c r="C2" s="1007"/>
      <c r="D2" s="1007"/>
      <c r="E2" s="1007"/>
      <c r="F2" s="1007"/>
    </row>
    <row r="3" spans="1:6" ht="14.25">
      <c r="A3" s="2" t="s">
        <v>3026</v>
      </c>
      <c r="B3" s="2"/>
      <c r="C3" s="2"/>
      <c r="D3" s="2"/>
      <c r="E3" s="3"/>
      <c r="F3" s="3" t="s">
        <v>145</v>
      </c>
    </row>
    <row r="4" spans="1:6" ht="20.100000000000001" customHeight="1">
      <c r="A4" s="4" t="s">
        <v>3060</v>
      </c>
      <c r="B4" s="4" t="s">
        <v>3029</v>
      </c>
      <c r="C4" s="4" t="s">
        <v>82</v>
      </c>
      <c r="D4" s="4" t="s">
        <v>3060</v>
      </c>
      <c r="E4" s="4" t="s">
        <v>3029</v>
      </c>
      <c r="F4" s="4" t="s">
        <v>82</v>
      </c>
    </row>
    <row r="5" spans="1:6" ht="20.100000000000001" customHeight="1">
      <c r="A5" s="5" t="s">
        <v>3187</v>
      </c>
      <c r="B5" s="6">
        <v>0</v>
      </c>
      <c r="C5" s="6">
        <v>0</v>
      </c>
      <c r="D5" s="7" t="s">
        <v>3188</v>
      </c>
      <c r="E5" s="6">
        <v>0</v>
      </c>
      <c r="F5" s="6">
        <v>0</v>
      </c>
    </row>
    <row r="6" spans="1:6" ht="20.100000000000001" customHeight="1">
      <c r="A6" s="5" t="s">
        <v>3090</v>
      </c>
      <c r="B6" s="6">
        <v>0</v>
      </c>
      <c r="C6" s="6">
        <v>0</v>
      </c>
      <c r="D6" s="8" t="s">
        <v>3189</v>
      </c>
      <c r="E6" s="6">
        <v>0</v>
      </c>
      <c r="F6" s="6">
        <v>0</v>
      </c>
    </row>
    <row r="7" spans="1:6" ht="20.100000000000001" customHeight="1">
      <c r="A7" s="5" t="s">
        <v>3123</v>
      </c>
      <c r="B7" s="6">
        <v>0</v>
      </c>
      <c r="C7" s="6">
        <v>0</v>
      </c>
      <c r="D7" s="7" t="s">
        <v>3190</v>
      </c>
      <c r="E7" s="6">
        <v>0</v>
      </c>
      <c r="F7" s="6">
        <v>0</v>
      </c>
    </row>
    <row r="8" spans="1:6" ht="20.100000000000001" customHeight="1">
      <c r="A8" s="9" t="s">
        <v>3124</v>
      </c>
      <c r="B8" s="6">
        <v>0</v>
      </c>
      <c r="C8" s="6">
        <v>0</v>
      </c>
      <c r="D8" s="7" t="s">
        <v>3191</v>
      </c>
      <c r="E8" s="6">
        <v>0</v>
      </c>
      <c r="F8" s="6">
        <v>0</v>
      </c>
    </row>
    <row r="9" spans="1:6" ht="20.100000000000001" customHeight="1">
      <c r="A9" s="10" t="s">
        <v>3125</v>
      </c>
      <c r="B9" s="11">
        <v>0</v>
      </c>
      <c r="C9" s="12">
        <v>0</v>
      </c>
      <c r="D9" s="7" t="s">
        <v>3192</v>
      </c>
      <c r="E9" s="6">
        <v>0</v>
      </c>
      <c r="F9" s="6">
        <v>0</v>
      </c>
    </row>
    <row r="10" spans="1:6" ht="20.100000000000001" customHeight="1">
      <c r="A10" s="10" t="s">
        <v>3126</v>
      </c>
      <c r="B10" s="13">
        <v>0</v>
      </c>
      <c r="C10" s="14">
        <v>0</v>
      </c>
      <c r="D10" s="8" t="s">
        <v>3193</v>
      </c>
      <c r="E10" s="6">
        <v>0</v>
      </c>
      <c r="F10" s="6">
        <v>0</v>
      </c>
    </row>
    <row r="11" spans="1:6" ht="36" customHeight="1">
      <c r="A11" s="15" t="s">
        <v>3109</v>
      </c>
      <c r="B11" s="16" t="s">
        <v>3109</v>
      </c>
      <c r="C11" s="17" t="s">
        <v>3109</v>
      </c>
      <c r="D11" s="18" t="s">
        <v>3194</v>
      </c>
      <c r="E11" s="12">
        <v>0</v>
      </c>
      <c r="F11" s="12">
        <v>0</v>
      </c>
    </row>
    <row r="12" spans="1:6" ht="20.100000000000001" customHeight="1">
      <c r="A12" s="19"/>
      <c r="B12" s="16" t="s">
        <v>3109</v>
      </c>
      <c r="C12" s="17" t="s">
        <v>3109</v>
      </c>
      <c r="D12" s="20" t="s">
        <v>3195</v>
      </c>
      <c r="E12" s="21">
        <v>0</v>
      </c>
      <c r="F12" s="21">
        <v>0</v>
      </c>
    </row>
    <row r="13" spans="1:6" ht="20.100000000000001" customHeight="1">
      <c r="A13" s="19"/>
      <c r="B13" s="22"/>
      <c r="C13" s="23"/>
      <c r="D13" s="20" t="s">
        <v>3196</v>
      </c>
      <c r="E13" s="6">
        <v>0</v>
      </c>
      <c r="F13" s="6">
        <v>0</v>
      </c>
    </row>
    <row r="14" spans="1:6" ht="20.100000000000001" customHeight="1">
      <c r="A14" s="19"/>
      <c r="B14" s="22"/>
      <c r="C14" s="23"/>
      <c r="D14" s="24" t="s">
        <v>3197</v>
      </c>
      <c r="E14" s="6">
        <v>0</v>
      </c>
      <c r="F14" s="6">
        <v>0</v>
      </c>
    </row>
    <row r="15" spans="1:6" ht="20.100000000000001" customHeight="1">
      <c r="A15" s="19"/>
      <c r="B15" s="22"/>
      <c r="C15" s="23"/>
      <c r="D15" s="25" t="s">
        <v>3198</v>
      </c>
      <c r="E15" s="12">
        <v>0</v>
      </c>
      <c r="F15" s="12">
        <v>0</v>
      </c>
    </row>
    <row r="16" spans="1:6" ht="20.100000000000001" customHeight="1">
      <c r="A16" s="10" t="s">
        <v>3127</v>
      </c>
      <c r="B16" s="26">
        <f>B5+B6+B7+B8+B9</f>
        <v>0</v>
      </c>
      <c r="C16" s="21">
        <f>C5+C6+C7+C8+C9</f>
        <v>0</v>
      </c>
      <c r="D16" s="27" t="s">
        <v>3199</v>
      </c>
      <c r="E16" s="21">
        <f>E5+E6+E7+E8+E9+E12+E13+E14+E15</f>
        <v>0</v>
      </c>
      <c r="F16" s="21">
        <f>F5+F6+F7+F8+F9+F12+F13+F14+F15</f>
        <v>0</v>
      </c>
    </row>
    <row r="17" spans="1:6" ht="20.100000000000001" customHeight="1">
      <c r="A17" s="10" t="s">
        <v>3129</v>
      </c>
      <c r="B17" s="28">
        <v>0</v>
      </c>
      <c r="C17" s="6">
        <v>0</v>
      </c>
      <c r="D17" s="5" t="s">
        <v>3200</v>
      </c>
      <c r="E17" s="6">
        <v>0</v>
      </c>
      <c r="F17" s="6">
        <v>0</v>
      </c>
    </row>
    <row r="18" spans="1:6" ht="20.100000000000001" customHeight="1">
      <c r="A18" s="10" t="s">
        <v>3131</v>
      </c>
      <c r="B18" s="11">
        <v>0</v>
      </c>
      <c r="C18" s="12">
        <v>0</v>
      </c>
      <c r="D18" s="5" t="s">
        <v>3201</v>
      </c>
      <c r="E18" s="12">
        <v>0</v>
      </c>
      <c r="F18" s="12">
        <v>0</v>
      </c>
    </row>
    <row r="19" spans="1:6" ht="20.100000000000001" customHeight="1">
      <c r="A19" s="10" t="s">
        <v>3133</v>
      </c>
      <c r="B19" s="13">
        <f t="shared" ref="B19:F19" si="0">B16+B17+B18</f>
        <v>0</v>
      </c>
      <c r="C19" s="14">
        <f t="shared" si="0"/>
        <v>0</v>
      </c>
      <c r="D19" s="5" t="s">
        <v>3202</v>
      </c>
      <c r="E19" s="14">
        <f t="shared" si="0"/>
        <v>0</v>
      </c>
      <c r="F19" s="14">
        <f t="shared" si="0"/>
        <v>0</v>
      </c>
    </row>
    <row r="20" spans="1:6" ht="20.100000000000001" customHeight="1">
      <c r="A20" s="19"/>
      <c r="B20" s="29"/>
      <c r="C20" s="30"/>
      <c r="D20" s="5" t="s">
        <v>3203</v>
      </c>
      <c r="E20" s="14">
        <f>B19-E19</f>
        <v>0</v>
      </c>
      <c r="F20" s="14">
        <f>C19-F19</f>
        <v>0</v>
      </c>
    </row>
    <row r="21" spans="1:6" ht="20.100000000000001" customHeight="1">
      <c r="A21" s="31" t="s">
        <v>3136</v>
      </c>
      <c r="B21" s="12">
        <v>0</v>
      </c>
      <c r="C21" s="14">
        <f>E21</f>
        <v>0</v>
      </c>
      <c r="D21" s="5" t="s">
        <v>3204</v>
      </c>
      <c r="E21" s="14">
        <f>B21+E20</f>
        <v>0</v>
      </c>
      <c r="F21" s="14">
        <f>C21+F20</f>
        <v>0</v>
      </c>
    </row>
    <row r="22" spans="1:6" ht="20.100000000000001" customHeight="1">
      <c r="A22" s="32" t="s">
        <v>3113</v>
      </c>
      <c r="B22" s="21">
        <f t="shared" ref="B22:F22" si="1">B19+B21</f>
        <v>0</v>
      </c>
      <c r="C22" s="21">
        <f t="shared" si="1"/>
        <v>0</v>
      </c>
      <c r="D22" s="32" t="s">
        <v>3113</v>
      </c>
      <c r="E22" s="21">
        <f t="shared" si="1"/>
        <v>0</v>
      </c>
      <c r="F22" s="21">
        <f t="shared" si="1"/>
        <v>0</v>
      </c>
    </row>
    <row r="24" spans="1:6">
      <c r="A24" s="1018" t="s">
        <v>3168</v>
      </c>
      <c r="B24" s="1021"/>
      <c r="C24" s="1021"/>
      <c r="D24" s="1021"/>
      <c r="E24" s="1021"/>
      <c r="F24" s="1021"/>
    </row>
  </sheetData>
  <mergeCells count="2">
    <mergeCell ref="A2:F2"/>
    <mergeCell ref="A24:F24"/>
  </mergeCells>
  <phoneticPr fontId="92" type="noConversion"/>
  <pageMargins left="0.75138888888888899" right="0.75138888888888899" top="1" bottom="1" header="0.5" footer="0.5"/>
  <pageSetup paperSize="9" scale="93" firstPageNumber="127" orientation="landscape" useFirstPageNumber="1"/>
  <headerFooter>
    <oddFooter>&amp;C&amp;P</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E63"/>
  <sheetViews>
    <sheetView workbookViewId="0">
      <selection activeCell="D22" sqref="D22"/>
    </sheetView>
  </sheetViews>
  <sheetFormatPr defaultColWidth="9.140625" defaultRowHeight="15"/>
  <cols>
    <col min="1" max="1" width="8.42578125" style="788" customWidth="1"/>
    <col min="2" max="2" width="33.85546875" style="789" customWidth="1"/>
    <col min="3" max="3" width="12.85546875" style="789" customWidth="1"/>
    <col min="4" max="4" width="14" style="789" customWidth="1"/>
    <col min="5" max="5" width="21.42578125" style="788" customWidth="1"/>
  </cols>
  <sheetData>
    <row r="1" spans="1:5" s="786" customFormat="1" ht="14.25">
      <c r="A1" s="823" t="s">
        <v>76</v>
      </c>
      <c r="B1" s="823"/>
      <c r="C1" s="823"/>
    </row>
    <row r="2" spans="1:5" s="112" customFormat="1" ht="25.5">
      <c r="A2" s="824" t="s">
        <v>77</v>
      </c>
      <c r="B2" s="824"/>
      <c r="C2" s="824"/>
      <c r="D2" s="824"/>
      <c r="E2" s="824"/>
    </row>
    <row r="3" spans="1:5" s="787" customFormat="1" ht="18" customHeight="1">
      <c r="A3" s="825" t="s">
        <v>78</v>
      </c>
      <c r="B3" s="825"/>
      <c r="C3" s="825"/>
      <c r="D3" s="825"/>
      <c r="E3" s="790"/>
    </row>
    <row r="4" spans="1:5" s="666" customFormat="1" ht="24">
      <c r="A4" s="791" t="s">
        <v>79</v>
      </c>
      <c r="B4" s="792" t="s">
        <v>80</v>
      </c>
      <c r="C4" s="792" t="s">
        <v>81</v>
      </c>
      <c r="D4" s="792" t="s">
        <v>82</v>
      </c>
      <c r="E4" s="792" t="s">
        <v>83</v>
      </c>
    </row>
    <row r="5" spans="1:5" ht="15" customHeight="1">
      <c r="A5" s="793">
        <v>1</v>
      </c>
      <c r="B5" s="794" t="s">
        <v>84</v>
      </c>
      <c r="C5" s="795">
        <f>C6+C21</f>
        <v>113433.7</v>
      </c>
      <c r="D5" s="796">
        <v>118197.9154</v>
      </c>
      <c r="E5" s="797">
        <f>D5/C5-1</f>
        <v>4.2000000000000003E-2</v>
      </c>
    </row>
    <row r="6" spans="1:5" ht="15" customHeight="1">
      <c r="A6" s="793">
        <v>2</v>
      </c>
      <c r="B6" s="794" t="s">
        <v>85</v>
      </c>
      <c r="C6" s="795">
        <f>SUM(C7:C20)</f>
        <v>57163</v>
      </c>
      <c r="D6" s="796">
        <v>59563.845999999998</v>
      </c>
      <c r="E6" s="797">
        <f t="shared" ref="E6:E19" si="0">D6/C6-1</f>
        <v>4.2000000000000003E-2</v>
      </c>
    </row>
    <row r="7" spans="1:5" ht="15" customHeight="1">
      <c r="A7" s="793">
        <v>3</v>
      </c>
      <c r="B7" s="798" t="s">
        <v>86</v>
      </c>
      <c r="C7" s="799">
        <v>10541</v>
      </c>
      <c r="D7" s="796">
        <v>10983.722</v>
      </c>
      <c r="E7" s="797">
        <f t="shared" si="0"/>
        <v>4.2000000000000003E-2</v>
      </c>
    </row>
    <row r="8" spans="1:5" ht="15" customHeight="1">
      <c r="A8" s="793">
        <v>4</v>
      </c>
      <c r="B8" s="798" t="s">
        <v>87</v>
      </c>
      <c r="C8" s="799">
        <v>1499</v>
      </c>
      <c r="D8" s="796">
        <v>1561.9580000000001</v>
      </c>
      <c r="E8" s="797">
        <f t="shared" si="0"/>
        <v>4.2000000000000003E-2</v>
      </c>
    </row>
    <row r="9" spans="1:5" ht="15" customHeight="1">
      <c r="A9" s="793">
        <v>5</v>
      </c>
      <c r="B9" s="798" t="s">
        <v>88</v>
      </c>
      <c r="C9" s="799">
        <v>717</v>
      </c>
      <c r="D9" s="796">
        <v>747.11400000000003</v>
      </c>
      <c r="E9" s="797">
        <f t="shared" si="0"/>
        <v>4.2000000000000003E-2</v>
      </c>
    </row>
    <row r="10" spans="1:5" ht="15" customHeight="1">
      <c r="A10" s="793">
        <v>6</v>
      </c>
      <c r="B10" s="798" t="s">
        <v>89</v>
      </c>
      <c r="C10" s="799">
        <v>421</v>
      </c>
      <c r="D10" s="796">
        <v>438.68200000000002</v>
      </c>
      <c r="E10" s="797">
        <f t="shared" si="0"/>
        <v>4.2000000000000003E-2</v>
      </c>
    </row>
    <row r="11" spans="1:5" ht="15" customHeight="1">
      <c r="A11" s="793">
        <v>7</v>
      </c>
      <c r="B11" s="798" t="s">
        <v>90</v>
      </c>
      <c r="C11" s="799">
        <v>1205</v>
      </c>
      <c r="D11" s="796">
        <v>1255.6099999999999</v>
      </c>
      <c r="E11" s="797">
        <f t="shared" si="0"/>
        <v>4.1999999999999801E-2</v>
      </c>
    </row>
    <row r="12" spans="1:5" ht="15" customHeight="1">
      <c r="A12" s="793">
        <v>8</v>
      </c>
      <c r="B12" s="798" t="s">
        <v>91</v>
      </c>
      <c r="C12" s="799">
        <v>2080</v>
      </c>
      <c r="D12" s="796">
        <v>2167.36</v>
      </c>
      <c r="E12" s="797">
        <f t="shared" si="0"/>
        <v>4.2000000000000003E-2</v>
      </c>
    </row>
    <row r="13" spans="1:5" ht="15" customHeight="1">
      <c r="A13" s="793">
        <v>9</v>
      </c>
      <c r="B13" s="798" t="s">
        <v>92</v>
      </c>
      <c r="C13" s="799">
        <v>495</v>
      </c>
      <c r="D13" s="796">
        <v>515.79</v>
      </c>
      <c r="E13" s="797">
        <f t="shared" si="0"/>
        <v>4.2000000000000003E-2</v>
      </c>
    </row>
    <row r="14" spans="1:5" ht="15" customHeight="1">
      <c r="A14" s="793">
        <v>10</v>
      </c>
      <c r="B14" s="798" t="s">
        <v>93</v>
      </c>
      <c r="C14" s="799">
        <v>953</v>
      </c>
      <c r="D14" s="796">
        <v>993.02599999999995</v>
      </c>
      <c r="E14" s="797">
        <f t="shared" si="0"/>
        <v>4.2000000000000003E-2</v>
      </c>
    </row>
    <row r="15" spans="1:5" ht="15" customHeight="1">
      <c r="A15" s="793">
        <v>11</v>
      </c>
      <c r="B15" s="798" t="s">
        <v>94</v>
      </c>
      <c r="C15" s="799">
        <v>26420</v>
      </c>
      <c r="D15" s="796">
        <v>27529.64</v>
      </c>
      <c r="E15" s="797">
        <f t="shared" si="0"/>
        <v>4.2000000000000003E-2</v>
      </c>
    </row>
    <row r="16" spans="1:5" ht="15" customHeight="1">
      <c r="A16" s="793">
        <v>12</v>
      </c>
      <c r="B16" s="798" t="s">
        <v>95</v>
      </c>
      <c r="C16" s="799">
        <v>1355</v>
      </c>
      <c r="D16" s="796">
        <v>1411.91</v>
      </c>
      <c r="E16" s="797">
        <f t="shared" si="0"/>
        <v>4.2000000000000003E-2</v>
      </c>
    </row>
    <row r="17" spans="1:5" ht="15" customHeight="1">
      <c r="A17" s="793">
        <v>13</v>
      </c>
      <c r="B17" s="798" t="s">
        <v>96</v>
      </c>
      <c r="C17" s="799">
        <v>383</v>
      </c>
      <c r="D17" s="796">
        <v>399.08600000000001</v>
      </c>
      <c r="E17" s="797">
        <f t="shared" si="0"/>
        <v>4.2000000000000003E-2</v>
      </c>
    </row>
    <row r="18" spans="1:5" ht="15" customHeight="1">
      <c r="A18" s="793">
        <v>14</v>
      </c>
      <c r="B18" s="798" t="s">
        <v>97</v>
      </c>
      <c r="C18" s="799">
        <v>11032</v>
      </c>
      <c r="D18" s="796">
        <v>11495.343999999999</v>
      </c>
      <c r="E18" s="797">
        <f t="shared" si="0"/>
        <v>4.1999999999999801E-2</v>
      </c>
    </row>
    <row r="19" spans="1:5" ht="15" customHeight="1">
      <c r="A19" s="793">
        <v>15</v>
      </c>
      <c r="B19" s="798" t="s">
        <v>98</v>
      </c>
      <c r="C19" s="799">
        <v>62</v>
      </c>
      <c r="D19" s="796">
        <v>64.603999999999999</v>
      </c>
      <c r="E19" s="797">
        <f t="shared" si="0"/>
        <v>4.2000000000000003E-2</v>
      </c>
    </row>
    <row r="20" spans="1:5" ht="15" customHeight="1">
      <c r="A20" s="793">
        <v>16</v>
      </c>
      <c r="B20" s="798" t="s">
        <v>99</v>
      </c>
      <c r="C20" s="800">
        <v>0</v>
      </c>
      <c r="D20" s="796">
        <v>0</v>
      </c>
      <c r="E20" s="797"/>
    </row>
    <row r="21" spans="1:5" ht="15" customHeight="1">
      <c r="A21" s="793">
        <v>17</v>
      </c>
      <c r="B21" s="801" t="s">
        <v>100</v>
      </c>
      <c r="C21" s="795">
        <f>SUM(C22:C29)-C23</f>
        <v>56270.7</v>
      </c>
      <c r="D21" s="796">
        <v>58634.0694</v>
      </c>
      <c r="E21" s="797">
        <f t="shared" ref="E21:E25" si="1">D21/C21-1</f>
        <v>4.2000000000000003E-2</v>
      </c>
    </row>
    <row r="22" spans="1:5" ht="15" customHeight="1">
      <c r="A22" s="793">
        <v>18</v>
      </c>
      <c r="B22" s="798" t="s">
        <v>101</v>
      </c>
      <c r="C22" s="799">
        <v>2397.64</v>
      </c>
      <c r="D22" s="796">
        <v>2498.3408800000002</v>
      </c>
      <c r="E22" s="797">
        <f t="shared" si="1"/>
        <v>4.2000000000000003E-2</v>
      </c>
    </row>
    <row r="23" spans="1:5" ht="15" customHeight="1">
      <c r="A23" s="793">
        <v>19</v>
      </c>
      <c r="B23" s="798" t="s">
        <v>102</v>
      </c>
      <c r="C23" s="799">
        <v>1075.76</v>
      </c>
      <c r="D23" s="796">
        <v>1120.94192</v>
      </c>
      <c r="E23" s="797">
        <f t="shared" si="1"/>
        <v>4.2000000000000003E-2</v>
      </c>
    </row>
    <row r="24" spans="1:5" ht="15" customHeight="1">
      <c r="A24" s="793">
        <v>20</v>
      </c>
      <c r="B24" s="798" t="s">
        <v>103</v>
      </c>
      <c r="C24" s="799">
        <v>2761.28</v>
      </c>
      <c r="D24" s="796">
        <v>2877.2537600000001</v>
      </c>
      <c r="E24" s="797">
        <f t="shared" si="1"/>
        <v>4.2000000000000003E-2</v>
      </c>
    </row>
    <row r="25" spans="1:5" ht="15" customHeight="1">
      <c r="A25" s="793">
        <v>21</v>
      </c>
      <c r="B25" s="798" t="s">
        <v>104</v>
      </c>
      <c r="C25" s="799">
        <v>11758.15</v>
      </c>
      <c r="D25" s="796">
        <v>12251.9923</v>
      </c>
      <c r="E25" s="797">
        <f t="shared" si="1"/>
        <v>4.2000000000000003E-2</v>
      </c>
    </row>
    <row r="26" spans="1:5" ht="15" customHeight="1">
      <c r="A26" s="793">
        <v>22</v>
      </c>
      <c r="B26" s="798" t="s">
        <v>105</v>
      </c>
      <c r="C26" s="799">
        <v>0</v>
      </c>
      <c r="D26" s="796">
        <v>0</v>
      </c>
      <c r="E26" s="797"/>
    </row>
    <row r="27" spans="1:5" ht="15" customHeight="1">
      <c r="A27" s="793">
        <v>23</v>
      </c>
      <c r="B27" s="798" t="s">
        <v>106</v>
      </c>
      <c r="C27" s="799">
        <f>34112.78+3078</f>
        <v>37190.78</v>
      </c>
      <c r="D27" s="796">
        <v>38752.792759999997</v>
      </c>
      <c r="E27" s="797">
        <f t="shared" ref="E27:E34" si="2">D27/C27-1</f>
        <v>4.2000000000000003E-2</v>
      </c>
    </row>
    <row r="28" spans="1:5" ht="15" customHeight="1">
      <c r="A28" s="793">
        <v>24</v>
      </c>
      <c r="B28" s="798" t="s">
        <v>107</v>
      </c>
      <c r="C28" s="799">
        <v>780</v>
      </c>
      <c r="D28" s="796">
        <v>812.76</v>
      </c>
      <c r="E28" s="797">
        <f t="shared" si="2"/>
        <v>4.2000000000000003E-2</v>
      </c>
    </row>
    <row r="29" spans="1:5" ht="15" customHeight="1">
      <c r="A29" s="793">
        <v>25</v>
      </c>
      <c r="B29" s="798" t="s">
        <v>108</v>
      </c>
      <c r="C29" s="799">
        <v>1382.85</v>
      </c>
      <c r="D29" s="796">
        <v>1440.9296999999999</v>
      </c>
      <c r="E29" s="797">
        <f t="shared" si="2"/>
        <v>4.2000000000000003E-2</v>
      </c>
    </row>
    <row r="30" spans="1:5" ht="15" customHeight="1">
      <c r="A30" s="793">
        <v>26</v>
      </c>
      <c r="B30" s="802" t="s">
        <v>109</v>
      </c>
      <c r="C30" s="795">
        <f>SUM(C31:C35)</f>
        <v>18896.788095238098</v>
      </c>
      <c r="D30" s="796">
        <v>19690.4531952381</v>
      </c>
      <c r="E30" s="797">
        <f t="shared" si="2"/>
        <v>4.2000000000000301E-2</v>
      </c>
    </row>
    <row r="31" spans="1:5" ht="15" customHeight="1">
      <c r="A31" s="793">
        <v>27</v>
      </c>
      <c r="B31" s="803" t="s">
        <v>110</v>
      </c>
      <c r="C31" s="795">
        <f>C7/0.375*0.5</f>
        <v>14054.666666666701</v>
      </c>
      <c r="D31" s="796">
        <v>14644.962666666701</v>
      </c>
      <c r="E31" s="797">
        <f t="shared" si="2"/>
        <v>4.2000000000002501E-2</v>
      </c>
    </row>
    <row r="32" spans="1:5" ht="15" customHeight="1">
      <c r="A32" s="793">
        <v>28</v>
      </c>
      <c r="B32" s="803" t="s">
        <v>111</v>
      </c>
      <c r="C32" s="799">
        <v>93.55</v>
      </c>
      <c r="D32" s="796">
        <v>97.479100000000003</v>
      </c>
      <c r="E32" s="797">
        <f t="shared" si="2"/>
        <v>4.2000000000000003E-2</v>
      </c>
    </row>
    <row r="33" spans="1:5" ht="15" customHeight="1">
      <c r="A33" s="793">
        <v>29</v>
      </c>
      <c r="B33" s="803" t="s">
        <v>112</v>
      </c>
      <c r="C33" s="795">
        <f>C8/0.28*0.6</f>
        <v>3212.1428571428601</v>
      </c>
      <c r="D33" s="796">
        <v>3347.0528571428599</v>
      </c>
      <c r="E33" s="797">
        <f t="shared" si="2"/>
        <v>4.2000000000000898E-2</v>
      </c>
    </row>
    <row r="34" spans="1:5" ht="15" customHeight="1">
      <c r="A34" s="793">
        <v>30</v>
      </c>
      <c r="B34" s="803" t="s">
        <v>113</v>
      </c>
      <c r="C34" s="795">
        <f>C9/0.28*0.6</f>
        <v>1536.42857142857</v>
      </c>
      <c r="D34" s="796">
        <v>1600.9585714285699</v>
      </c>
      <c r="E34" s="797">
        <f t="shared" si="2"/>
        <v>4.1999999999999101E-2</v>
      </c>
    </row>
    <row r="35" spans="1:5" ht="15" customHeight="1">
      <c r="A35" s="793">
        <v>31</v>
      </c>
      <c r="B35" s="803" t="s">
        <v>114</v>
      </c>
      <c r="C35" s="795">
        <f>C20/0.375*0.5</f>
        <v>0</v>
      </c>
      <c r="D35" s="796">
        <v>0</v>
      </c>
      <c r="E35" s="797"/>
    </row>
    <row r="36" spans="1:5" ht="15" customHeight="1">
      <c r="A36" s="793">
        <v>32</v>
      </c>
      <c r="B36" s="802" t="s">
        <v>115</v>
      </c>
      <c r="C36" s="795">
        <f>SUM(C37:C43)</f>
        <v>5038.7142857142899</v>
      </c>
      <c r="D36" s="796">
        <v>5250.3402857142901</v>
      </c>
      <c r="E36" s="797">
        <f t="shared" ref="E36:E42" si="3">D36/C36-1</f>
        <v>4.2000000000000898E-2</v>
      </c>
    </row>
    <row r="37" spans="1:5" ht="15" customHeight="1">
      <c r="A37" s="793">
        <v>33</v>
      </c>
      <c r="B37" s="803" t="s">
        <v>116</v>
      </c>
      <c r="C37" s="795">
        <f>(C7-C50)/0.1875*0.0625+C50/0.75*0.25</f>
        <v>3513.6666666666702</v>
      </c>
      <c r="D37" s="796">
        <v>3661.2406666666702</v>
      </c>
      <c r="E37" s="797">
        <f t="shared" si="3"/>
        <v>4.2000000000001099E-2</v>
      </c>
    </row>
    <row r="38" spans="1:5" ht="15" customHeight="1">
      <c r="A38" s="793">
        <v>34</v>
      </c>
      <c r="B38" s="803" t="s">
        <v>117</v>
      </c>
      <c r="C38" s="795">
        <f>C8/0.28*0.12</f>
        <v>642.42857142857099</v>
      </c>
      <c r="D38" s="796">
        <v>669.41057142857096</v>
      </c>
      <c r="E38" s="797">
        <f t="shared" si="3"/>
        <v>4.1999999999999101E-2</v>
      </c>
    </row>
    <row r="39" spans="1:5" ht="15" customHeight="1">
      <c r="A39" s="793">
        <v>35</v>
      </c>
      <c r="B39" s="803" t="s">
        <v>118</v>
      </c>
      <c r="C39" s="795">
        <f>C9/0.28*0.12</f>
        <v>307.28571428571399</v>
      </c>
      <c r="D39" s="796">
        <v>320.191714285714</v>
      </c>
      <c r="E39" s="797">
        <f t="shared" si="3"/>
        <v>4.1999999999999399E-2</v>
      </c>
    </row>
    <row r="40" spans="1:5" ht="15" customHeight="1">
      <c r="A40" s="793">
        <v>36</v>
      </c>
      <c r="B40" s="803" t="s">
        <v>119</v>
      </c>
      <c r="C40" s="795">
        <f>C10/0.75*0.25</f>
        <v>140.333333333333</v>
      </c>
      <c r="D40" s="796">
        <v>146.22733333333301</v>
      </c>
      <c r="E40" s="797">
        <f t="shared" si="3"/>
        <v>4.1999999999997602E-2</v>
      </c>
    </row>
    <row r="41" spans="1:5" ht="15" customHeight="1">
      <c r="A41" s="793">
        <v>37</v>
      </c>
      <c r="B41" s="803" t="s">
        <v>120</v>
      </c>
      <c r="C41" s="795">
        <f>C14/0.7*0.3</f>
        <v>408.42857142857099</v>
      </c>
      <c r="D41" s="796">
        <v>425.58257142857099</v>
      </c>
      <c r="E41" s="797">
        <f t="shared" si="3"/>
        <v>4.1999999999998899E-2</v>
      </c>
    </row>
    <row r="42" spans="1:5" ht="15" customHeight="1">
      <c r="A42" s="793">
        <v>38</v>
      </c>
      <c r="B42" s="803" t="s">
        <v>121</v>
      </c>
      <c r="C42" s="795">
        <f>C19/0.7*0.3</f>
        <v>26.571428571428601</v>
      </c>
      <c r="D42" s="796">
        <v>27.687428571428601</v>
      </c>
      <c r="E42" s="797">
        <f t="shared" si="3"/>
        <v>4.2000000000001099E-2</v>
      </c>
    </row>
    <row r="43" spans="1:5" ht="15" customHeight="1">
      <c r="A43" s="793">
        <v>39</v>
      </c>
      <c r="B43" s="803" t="s">
        <v>122</v>
      </c>
      <c r="C43" s="795">
        <f>C20/0.375*0.125</f>
        <v>0</v>
      </c>
      <c r="D43" s="796">
        <v>0</v>
      </c>
      <c r="E43" s="797"/>
    </row>
    <row r="44" spans="1:5" ht="15" customHeight="1">
      <c r="A44" s="793">
        <v>40</v>
      </c>
      <c r="B44" s="802" t="s">
        <v>123</v>
      </c>
      <c r="C44" s="795">
        <f>C5+C30+C36</f>
        <v>137369.20238095199</v>
      </c>
      <c r="D44" s="796">
        <v>143138.70888095201</v>
      </c>
      <c r="E44" s="797">
        <f t="shared" ref="E44:E47" si="4">D44/C44-1</f>
        <v>4.1999999999997199E-2</v>
      </c>
    </row>
    <row r="45" spans="1:5" ht="15" customHeight="1">
      <c r="A45" s="793">
        <v>41</v>
      </c>
      <c r="B45" s="802" t="s">
        <v>124</v>
      </c>
      <c r="C45" s="799"/>
      <c r="D45" s="796">
        <v>0</v>
      </c>
      <c r="E45" s="797"/>
    </row>
    <row r="46" spans="1:5" ht="15" customHeight="1">
      <c r="A46" s="793">
        <v>42</v>
      </c>
      <c r="B46" s="804" t="s">
        <v>125</v>
      </c>
      <c r="C46" s="795">
        <f>C61+C51+C53+C54+C23+C50+C57+C55+C56+C58+C59+C60+C52</f>
        <v>111998.412380952</v>
      </c>
      <c r="D46" s="796">
        <v>116702.34570095201</v>
      </c>
      <c r="E46" s="797">
        <f t="shared" si="4"/>
        <v>4.1999999999996498E-2</v>
      </c>
    </row>
    <row r="47" spans="1:5" ht="15" customHeight="1">
      <c r="A47" s="793">
        <v>43</v>
      </c>
      <c r="B47" s="804" t="s">
        <v>126</v>
      </c>
      <c r="C47" s="795">
        <f>C21-C23-SUM(C50:C60)</f>
        <v>25370.79</v>
      </c>
      <c r="D47" s="796">
        <v>26436.36318</v>
      </c>
      <c r="E47" s="797">
        <f t="shared" si="4"/>
        <v>4.2000000000000301E-2</v>
      </c>
    </row>
    <row r="48" spans="1:5" ht="15" customHeight="1">
      <c r="A48" s="793">
        <v>44</v>
      </c>
      <c r="B48" s="802" t="s">
        <v>127</v>
      </c>
      <c r="C48" s="799"/>
      <c r="D48" s="796">
        <v>0</v>
      </c>
      <c r="E48" s="797"/>
    </row>
    <row r="49" spans="1:5" ht="15" customHeight="1">
      <c r="A49" s="793">
        <v>45</v>
      </c>
      <c r="B49" s="804" t="s">
        <v>128</v>
      </c>
      <c r="C49" s="795">
        <f>C6+C23+C51+C53+C54+C50+C59+C55+C56+C57+C58+C60+C52</f>
        <v>88062.91</v>
      </c>
      <c r="D49" s="796">
        <v>91761.552219999998</v>
      </c>
      <c r="E49" s="797">
        <f t="shared" ref="E49:E51" si="5">D49/C49-1</f>
        <v>4.2000000000000003E-2</v>
      </c>
    </row>
    <row r="50" spans="1:5" ht="15" customHeight="1">
      <c r="A50" s="793">
        <v>46</v>
      </c>
      <c r="B50" s="804" t="s">
        <v>129</v>
      </c>
      <c r="C50" s="799">
        <v>58.49</v>
      </c>
      <c r="D50" s="796">
        <v>60.946579999999997</v>
      </c>
      <c r="E50" s="797">
        <f t="shared" si="5"/>
        <v>4.1999999999999801E-2</v>
      </c>
    </row>
    <row r="51" spans="1:5" ht="15" customHeight="1">
      <c r="A51" s="793">
        <v>47</v>
      </c>
      <c r="B51" s="804" t="s">
        <v>130</v>
      </c>
      <c r="C51" s="799">
        <v>340.82</v>
      </c>
      <c r="D51" s="796">
        <v>355.13443999999998</v>
      </c>
      <c r="E51" s="797">
        <f t="shared" si="5"/>
        <v>4.2000000000000003E-2</v>
      </c>
    </row>
    <row r="52" spans="1:5" ht="15" customHeight="1">
      <c r="A52" s="793">
        <v>48</v>
      </c>
      <c r="B52" s="804" t="s">
        <v>131</v>
      </c>
      <c r="C52" s="799">
        <v>618.28</v>
      </c>
      <c r="D52" s="796">
        <v>644.24775999999997</v>
      </c>
      <c r="E52" s="797"/>
    </row>
    <row r="53" spans="1:5" ht="15" customHeight="1">
      <c r="A53" s="793">
        <v>49</v>
      </c>
      <c r="B53" s="804" t="s">
        <v>132</v>
      </c>
      <c r="C53" s="799">
        <v>358.16</v>
      </c>
      <c r="D53" s="796">
        <v>373.20272</v>
      </c>
      <c r="E53" s="797">
        <f t="shared" ref="E53:E55" si="6">D53/C53-1</f>
        <v>4.1999999999999801E-2</v>
      </c>
    </row>
    <row r="54" spans="1:5" ht="15" customHeight="1">
      <c r="A54" s="793">
        <v>50</v>
      </c>
      <c r="B54" s="804" t="s">
        <v>133</v>
      </c>
      <c r="C54" s="799">
        <v>339.32</v>
      </c>
      <c r="D54" s="796">
        <v>353.57144</v>
      </c>
      <c r="E54" s="797">
        <f t="shared" si="6"/>
        <v>4.2000000000000003E-2</v>
      </c>
    </row>
    <row r="55" spans="1:5" ht="15" customHeight="1">
      <c r="A55" s="793">
        <v>51</v>
      </c>
      <c r="B55" s="804" t="s">
        <v>134</v>
      </c>
      <c r="C55" s="799">
        <v>242.11</v>
      </c>
      <c r="D55" s="796">
        <v>252.27861999999999</v>
      </c>
      <c r="E55" s="797">
        <f t="shared" si="6"/>
        <v>4.1999999999999801E-2</v>
      </c>
    </row>
    <row r="56" spans="1:5" ht="15" customHeight="1">
      <c r="A56" s="793">
        <v>52</v>
      </c>
      <c r="B56" s="804" t="s">
        <v>135</v>
      </c>
      <c r="C56" s="799">
        <v>22736.04</v>
      </c>
      <c r="D56" s="796">
        <v>23690.953679999999</v>
      </c>
      <c r="E56" s="797"/>
    </row>
    <row r="57" spans="1:5" ht="15" customHeight="1">
      <c r="A57" s="793">
        <v>53</v>
      </c>
      <c r="B57" s="805" t="s">
        <v>136</v>
      </c>
      <c r="C57" s="799"/>
      <c r="D57" s="796">
        <v>0</v>
      </c>
      <c r="E57" s="797"/>
    </row>
    <row r="58" spans="1:5" ht="15" customHeight="1">
      <c r="A58" s="793">
        <v>54</v>
      </c>
      <c r="B58" s="806" t="s">
        <v>137</v>
      </c>
      <c r="C58" s="799"/>
      <c r="D58" s="796">
        <v>0</v>
      </c>
      <c r="E58" s="797"/>
    </row>
    <row r="59" spans="1:5" ht="15" customHeight="1">
      <c r="A59" s="793">
        <v>55</v>
      </c>
      <c r="B59" s="804" t="s">
        <v>138</v>
      </c>
      <c r="C59" s="799">
        <v>5130.93</v>
      </c>
      <c r="D59" s="796">
        <v>5346.4290600000004</v>
      </c>
      <c r="E59" s="797"/>
    </row>
    <row r="60" spans="1:5" ht="15" customHeight="1">
      <c r="A60" s="793">
        <v>56</v>
      </c>
      <c r="B60" s="807" t="s">
        <v>139</v>
      </c>
      <c r="C60" s="799">
        <v>0</v>
      </c>
      <c r="D60" s="796">
        <v>0</v>
      </c>
      <c r="E60" s="797"/>
    </row>
    <row r="61" spans="1:5" ht="15" customHeight="1">
      <c r="A61" s="793">
        <v>57</v>
      </c>
      <c r="B61" s="802" t="s">
        <v>140</v>
      </c>
      <c r="C61" s="799">
        <f>C6+C30+C36</f>
        <v>81098.502380952399</v>
      </c>
      <c r="D61" s="796">
        <v>84504.639480952406</v>
      </c>
      <c r="E61" s="797">
        <f>D61/C61-1</f>
        <v>4.2000000000000301E-2</v>
      </c>
    </row>
    <row r="62" spans="1:5" ht="15" customHeight="1">
      <c r="A62" s="793">
        <v>58</v>
      </c>
      <c r="B62" s="802" t="s">
        <v>141</v>
      </c>
      <c r="C62" s="797">
        <f>C61/C44</f>
        <v>0.59036888163658396</v>
      </c>
      <c r="D62" s="797">
        <f>D61/D44</f>
        <v>0.59036888163658496</v>
      </c>
      <c r="E62" s="797">
        <f>D62/C62-1</f>
        <v>3.1086244689504399E-15</v>
      </c>
    </row>
    <row r="63" spans="1:5">
      <c r="D63" s="808"/>
    </row>
  </sheetData>
  <mergeCells count="3">
    <mergeCell ref="A1:C1"/>
    <mergeCell ref="A2:E2"/>
    <mergeCell ref="A3:D3"/>
  </mergeCells>
  <phoneticPr fontId="92" type="noConversion"/>
  <pageMargins left="0.75138888888888899" right="0.75138888888888899" top="1" bottom="1" header="0.5" footer="0.62986111111111098"/>
  <pageSetup paperSize="9" scale="89" fitToHeight="0" orientation="portrait" useFirstPageNumber="1"/>
  <headerFooter>
    <oddFooter>&amp;C&amp;P</oddFooter>
  </headerFooter>
</worksheet>
</file>

<file path=xl/worksheets/sheet5.xml><?xml version="1.0" encoding="utf-8"?>
<worksheet xmlns="http://schemas.openxmlformats.org/spreadsheetml/2006/main" xmlns:r="http://schemas.openxmlformats.org/officeDocument/2006/relationships">
  <dimension ref="A1:H15"/>
  <sheetViews>
    <sheetView workbookViewId="0">
      <selection activeCell="F13" sqref="F13"/>
    </sheetView>
  </sheetViews>
  <sheetFormatPr defaultColWidth="10.28515625" defaultRowHeight="13.5"/>
  <cols>
    <col min="1" max="4" width="6.28515625" style="112" customWidth="1"/>
    <col min="5" max="5" width="29.140625" style="112" customWidth="1"/>
    <col min="6" max="8" width="12.28515625" style="112" customWidth="1"/>
    <col min="9" max="16384" width="10.28515625" style="112"/>
  </cols>
  <sheetData>
    <row r="1" spans="1:8">
      <c r="A1" s="709" t="s">
        <v>142</v>
      </c>
    </row>
    <row r="2" spans="1:8" ht="38.25" customHeight="1">
      <c r="A2" s="826" t="s">
        <v>143</v>
      </c>
      <c r="B2" s="826"/>
      <c r="C2" s="826"/>
      <c r="D2" s="826"/>
      <c r="E2" s="826"/>
      <c r="F2" s="826"/>
      <c r="G2" s="826"/>
      <c r="H2" s="826"/>
    </row>
    <row r="3" spans="1:8" ht="23.25" customHeight="1">
      <c r="A3" s="784" t="s">
        <v>144</v>
      </c>
      <c r="B3" s="784"/>
      <c r="C3" s="784"/>
      <c r="D3" s="784"/>
      <c r="E3" s="827"/>
      <c r="F3" s="827"/>
      <c r="G3" s="784"/>
      <c r="H3" s="785" t="s">
        <v>145</v>
      </c>
    </row>
    <row r="4" spans="1:8" ht="25.5" customHeight="1">
      <c r="A4" s="828" t="s">
        <v>146</v>
      </c>
      <c r="B4" s="828"/>
      <c r="C4" s="828"/>
      <c r="D4" s="828"/>
      <c r="E4" s="828" t="s">
        <v>147</v>
      </c>
      <c r="F4" s="828" t="s">
        <v>148</v>
      </c>
      <c r="G4" s="828" t="s">
        <v>82</v>
      </c>
      <c r="H4" s="828" t="s">
        <v>149</v>
      </c>
    </row>
    <row r="5" spans="1:8" ht="25.5" customHeight="1">
      <c r="A5" s="117" t="s">
        <v>150</v>
      </c>
      <c r="B5" s="117" t="s">
        <v>151</v>
      </c>
      <c r="C5" s="117" t="s">
        <v>152</v>
      </c>
      <c r="D5" s="117" t="s">
        <v>153</v>
      </c>
      <c r="E5" s="828"/>
      <c r="F5" s="828"/>
      <c r="G5" s="828"/>
      <c r="H5" s="828"/>
    </row>
    <row r="6" spans="1:8" ht="21.75" customHeight="1">
      <c r="A6" s="116">
        <v>105</v>
      </c>
      <c r="B6" s="116"/>
      <c r="C6" s="116"/>
      <c r="D6" s="116"/>
      <c r="E6" s="116" t="s">
        <v>154</v>
      </c>
      <c r="F6" s="116">
        <v>20000</v>
      </c>
      <c r="G6" s="116">
        <v>20000</v>
      </c>
      <c r="H6" s="117"/>
    </row>
    <row r="7" spans="1:8" ht="21.75" customHeight="1">
      <c r="A7" s="117"/>
      <c r="B7" s="118" t="s">
        <v>155</v>
      </c>
      <c r="C7" s="117"/>
      <c r="D7" s="117"/>
      <c r="E7" s="119" t="s">
        <v>156</v>
      </c>
      <c r="F7" s="117">
        <v>20000</v>
      </c>
      <c r="G7" s="117">
        <v>20000</v>
      </c>
      <c r="H7" s="117"/>
    </row>
    <row r="8" spans="1:8" ht="21.75" customHeight="1">
      <c r="A8" s="117"/>
      <c r="B8" s="118"/>
      <c r="C8" s="118" t="s">
        <v>157</v>
      </c>
      <c r="D8" s="118"/>
      <c r="E8" s="119" t="s">
        <v>158</v>
      </c>
      <c r="F8" s="117">
        <v>20000</v>
      </c>
      <c r="G8" s="117">
        <v>20000</v>
      </c>
      <c r="H8" s="119"/>
    </row>
    <row r="9" spans="1:8" ht="21.75" customHeight="1">
      <c r="A9" s="117"/>
      <c r="B9" s="118"/>
      <c r="C9" s="118"/>
      <c r="D9" s="118" t="s">
        <v>157</v>
      </c>
      <c r="E9" s="119" t="s">
        <v>159</v>
      </c>
      <c r="F9" s="117">
        <v>20000</v>
      </c>
      <c r="G9" s="117">
        <v>20000</v>
      </c>
      <c r="H9" s="119"/>
    </row>
    <row r="10" spans="1:8" ht="21.75" customHeight="1">
      <c r="A10" s="117"/>
      <c r="B10" s="118"/>
      <c r="C10" s="118"/>
      <c r="D10" s="118" t="s">
        <v>160</v>
      </c>
      <c r="E10" s="119" t="s">
        <v>161</v>
      </c>
      <c r="F10" s="117"/>
      <c r="G10" s="117"/>
      <c r="H10" s="119"/>
    </row>
    <row r="11" spans="1:8" ht="21.75" customHeight="1">
      <c r="A11" s="117"/>
      <c r="B11" s="118"/>
      <c r="C11" s="118"/>
      <c r="D11" s="118" t="s">
        <v>162</v>
      </c>
      <c r="E11" s="119" t="s">
        <v>163</v>
      </c>
      <c r="F11" s="117"/>
      <c r="G11" s="117"/>
      <c r="H11" s="119"/>
    </row>
    <row r="12" spans="1:8" ht="21.75" customHeight="1">
      <c r="A12" s="117"/>
      <c r="B12" s="118"/>
      <c r="C12" s="118"/>
      <c r="D12" s="118" t="s">
        <v>155</v>
      </c>
      <c r="E12" s="119" t="s">
        <v>164</v>
      </c>
      <c r="F12" s="117"/>
      <c r="G12" s="117"/>
      <c r="H12" s="119"/>
    </row>
    <row r="13" spans="1:8" ht="21.75" customHeight="1">
      <c r="A13" s="117"/>
      <c r="B13" s="118"/>
      <c r="C13" s="118"/>
      <c r="D13" s="118"/>
      <c r="E13" s="119"/>
      <c r="F13" s="117"/>
      <c r="G13" s="117"/>
      <c r="H13" s="119"/>
    </row>
    <row r="14" spans="1:8" ht="21.75" customHeight="1">
      <c r="A14" s="117"/>
      <c r="B14" s="117"/>
      <c r="C14" s="118"/>
      <c r="D14" s="118"/>
      <c r="E14" s="119"/>
      <c r="F14" s="117"/>
      <c r="G14" s="117"/>
      <c r="H14" s="119"/>
    </row>
    <row r="15" spans="1:8" ht="21.75" customHeight="1">
      <c r="A15" s="116"/>
      <c r="B15" s="116"/>
      <c r="C15" s="121"/>
      <c r="D15" s="121"/>
      <c r="E15" s="116" t="s">
        <v>165</v>
      </c>
      <c r="F15" s="116">
        <v>20000</v>
      </c>
      <c r="G15" s="116">
        <v>20000</v>
      </c>
      <c r="H15" s="116"/>
    </row>
  </sheetData>
  <mergeCells count="7">
    <mergeCell ref="A2:H2"/>
    <mergeCell ref="E3:F3"/>
    <mergeCell ref="A4:D4"/>
    <mergeCell ref="E4:E5"/>
    <mergeCell ref="F4:F5"/>
    <mergeCell ref="G4:G5"/>
    <mergeCell ref="H4:H5"/>
  </mergeCells>
  <phoneticPr fontId="92" type="noConversion"/>
  <pageMargins left="0.75138888888888899" right="0.75138888888888899" top="1" bottom="1" header="0.5" footer="0.5"/>
  <pageSetup paperSize="9" scale="96" firstPageNumber="5" orientation="portrait" useFirstPageNumber="1"/>
  <headerFooter>
    <oddFooter>&amp;C&amp;P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H67"/>
  <sheetViews>
    <sheetView topLeftCell="A42" workbookViewId="0">
      <selection activeCell="D55" sqref="D55"/>
    </sheetView>
  </sheetViews>
  <sheetFormatPr defaultColWidth="9.140625" defaultRowHeight="13.5"/>
  <cols>
    <col min="1" max="1" width="26.28515625" style="145" customWidth="1"/>
    <col min="2" max="2" width="10.85546875" style="145" customWidth="1"/>
    <col min="3" max="3" width="10.85546875" style="620" customWidth="1"/>
    <col min="4" max="4" width="16.5703125" style="145" customWidth="1"/>
    <col min="5" max="5" width="12" style="142" customWidth="1"/>
    <col min="6" max="6" width="10.28515625" style="142" customWidth="1"/>
    <col min="7" max="7" width="12.85546875"/>
    <col min="10" max="10" width="11.7109375"/>
  </cols>
  <sheetData>
    <row r="1" spans="1:6">
      <c r="A1" s="709" t="s">
        <v>166</v>
      </c>
    </row>
    <row r="2" spans="1:6" ht="25.5">
      <c r="A2" s="829" t="s">
        <v>167</v>
      </c>
      <c r="B2" s="829"/>
      <c r="C2" s="829"/>
      <c r="D2" s="829"/>
      <c r="E2" s="829"/>
      <c r="F2" s="829"/>
    </row>
    <row r="3" spans="1:6" ht="17.100000000000001" customHeight="1">
      <c r="A3" s="741" t="s">
        <v>78</v>
      </c>
      <c r="B3" s="830"/>
      <c r="C3" s="831"/>
      <c r="D3" s="742"/>
      <c r="E3" s="743"/>
      <c r="F3" s="743" t="s">
        <v>145</v>
      </c>
    </row>
    <row r="4" spans="1:6" ht="17.100000000000001" customHeight="1">
      <c r="A4" s="832" t="s">
        <v>168</v>
      </c>
      <c r="B4" s="833"/>
      <c r="C4" s="834"/>
      <c r="D4" s="832" t="s">
        <v>169</v>
      </c>
      <c r="E4" s="832"/>
      <c r="F4" s="832"/>
    </row>
    <row r="5" spans="1:6" ht="17.100000000000001" customHeight="1">
      <c r="A5" s="744" t="s">
        <v>170</v>
      </c>
      <c r="B5" s="745" t="s">
        <v>171</v>
      </c>
      <c r="C5" s="746" t="s">
        <v>172</v>
      </c>
      <c r="D5" s="744" t="s">
        <v>170</v>
      </c>
      <c r="E5" s="744" t="s">
        <v>171</v>
      </c>
      <c r="F5" s="744" t="s">
        <v>172</v>
      </c>
    </row>
    <row r="6" spans="1:6" ht="17.100000000000001" customHeight="1">
      <c r="A6" s="747" t="s">
        <v>173</v>
      </c>
      <c r="B6" s="748">
        <v>114493</v>
      </c>
      <c r="C6" s="749">
        <v>118198</v>
      </c>
      <c r="D6" s="747" t="s">
        <v>174</v>
      </c>
      <c r="E6" s="750">
        <v>587247</v>
      </c>
      <c r="F6" s="751">
        <f>F7+F8+F9+F10+F54</f>
        <v>556156</v>
      </c>
    </row>
    <row r="7" spans="1:6" ht="17.100000000000001" customHeight="1">
      <c r="A7" s="747" t="s">
        <v>175</v>
      </c>
      <c r="B7" s="752">
        <v>449453</v>
      </c>
      <c r="C7" s="753">
        <f>C8+C14+C51</f>
        <v>437360</v>
      </c>
      <c r="D7" s="754" t="s">
        <v>176</v>
      </c>
      <c r="E7" s="755">
        <v>177574</v>
      </c>
      <c r="F7" s="755">
        <v>189630</v>
      </c>
    </row>
    <row r="8" spans="1:6" ht="17.100000000000001" customHeight="1">
      <c r="A8" s="747" t="s">
        <v>177</v>
      </c>
      <c r="B8" s="752">
        <v>7524</v>
      </c>
      <c r="C8" s="753">
        <f>SUM(C9:C13)</f>
        <v>7524</v>
      </c>
      <c r="D8" s="754" t="s">
        <v>178</v>
      </c>
      <c r="E8" s="755">
        <v>9967</v>
      </c>
      <c r="F8" s="755">
        <v>10094</v>
      </c>
    </row>
    <row r="9" spans="1:6" ht="17.100000000000001" customHeight="1">
      <c r="A9" s="754" t="s">
        <v>179</v>
      </c>
      <c r="B9" s="751">
        <v>4493</v>
      </c>
      <c r="C9" s="751">
        <v>4493</v>
      </c>
      <c r="D9" s="754" t="s">
        <v>180</v>
      </c>
      <c r="E9" s="755">
        <v>159761</v>
      </c>
      <c r="F9" s="756">
        <v>217743</v>
      </c>
    </row>
    <row r="10" spans="1:6" ht="17.100000000000001" customHeight="1">
      <c r="A10" s="754" t="s">
        <v>181</v>
      </c>
      <c r="B10" s="751">
        <v>24</v>
      </c>
      <c r="C10" s="751">
        <v>24</v>
      </c>
      <c r="D10" s="754" t="s">
        <v>182</v>
      </c>
      <c r="E10" s="755">
        <v>227945</v>
      </c>
      <c r="F10" s="755">
        <v>124989</v>
      </c>
    </row>
    <row r="11" spans="1:6" ht="17.100000000000001" customHeight="1">
      <c r="A11" s="754" t="s">
        <v>183</v>
      </c>
      <c r="B11" s="751">
        <v>191</v>
      </c>
      <c r="C11" s="751">
        <v>191</v>
      </c>
      <c r="D11" s="754" t="s">
        <v>184</v>
      </c>
      <c r="E11" s="755">
        <v>6699</v>
      </c>
      <c r="F11" s="755">
        <v>9602</v>
      </c>
    </row>
    <row r="12" spans="1:6" ht="24">
      <c r="A12" s="754" t="s">
        <v>185</v>
      </c>
      <c r="B12" s="751">
        <v>1378</v>
      </c>
      <c r="C12" s="751">
        <v>1378</v>
      </c>
      <c r="D12" s="754" t="s">
        <v>186</v>
      </c>
      <c r="E12" s="755">
        <v>6699</v>
      </c>
      <c r="F12" s="755">
        <v>9602</v>
      </c>
    </row>
    <row r="13" spans="1:6" ht="15" customHeight="1">
      <c r="A13" s="754" t="s">
        <v>187</v>
      </c>
      <c r="B13" s="751">
        <v>1438</v>
      </c>
      <c r="C13" s="751">
        <v>1438</v>
      </c>
      <c r="D13" s="754" t="s">
        <v>188</v>
      </c>
      <c r="E13" s="755">
        <v>6699</v>
      </c>
      <c r="F13" s="755">
        <v>9602</v>
      </c>
    </row>
    <row r="14" spans="1:6" ht="15" customHeight="1">
      <c r="A14" s="747" t="s">
        <v>189</v>
      </c>
      <c r="B14" s="752">
        <v>401603</v>
      </c>
      <c r="C14" s="753">
        <f>SUM(C15:C50)</f>
        <v>399386</v>
      </c>
      <c r="D14" s="754" t="s">
        <v>190</v>
      </c>
      <c r="E14" s="755"/>
      <c r="F14" s="755"/>
    </row>
    <row r="15" spans="1:6" ht="15" customHeight="1">
      <c r="A15" s="754" t="s">
        <v>191</v>
      </c>
      <c r="B15" s="751"/>
      <c r="C15" s="751"/>
      <c r="D15" s="757"/>
      <c r="E15" s="758"/>
      <c r="F15" s="758"/>
    </row>
    <row r="16" spans="1:6" ht="15" customHeight="1">
      <c r="A16" s="754" t="s">
        <v>192</v>
      </c>
      <c r="B16" s="759">
        <v>118979</v>
      </c>
      <c r="C16" s="759">
        <v>117445</v>
      </c>
      <c r="D16" s="757"/>
      <c r="E16" s="758"/>
      <c r="F16" s="758"/>
    </row>
    <row r="17" spans="1:6" ht="27" customHeight="1">
      <c r="A17" s="754" t="s">
        <v>193</v>
      </c>
      <c r="B17" s="759">
        <v>41275</v>
      </c>
      <c r="C17" s="759">
        <v>43877</v>
      </c>
      <c r="D17" s="747"/>
      <c r="E17" s="760"/>
      <c r="F17" s="761"/>
    </row>
    <row r="18" spans="1:6" ht="15" customHeight="1">
      <c r="A18" s="754" t="s">
        <v>194</v>
      </c>
      <c r="B18" s="759">
        <v>13318</v>
      </c>
      <c r="C18" s="759">
        <v>9162</v>
      </c>
      <c r="D18" s="762"/>
      <c r="E18" s="760"/>
      <c r="F18" s="761"/>
    </row>
    <row r="19" spans="1:6" ht="27" customHeight="1">
      <c r="A19" s="754" t="s">
        <v>195</v>
      </c>
      <c r="B19" s="759">
        <v>853</v>
      </c>
      <c r="C19" s="759">
        <v>851</v>
      </c>
      <c r="D19" s="763"/>
      <c r="E19" s="760"/>
      <c r="F19" s="761"/>
    </row>
    <row r="20" spans="1:6" ht="26.1" customHeight="1">
      <c r="A20" s="754" t="s">
        <v>196</v>
      </c>
      <c r="B20" s="759">
        <v>545</v>
      </c>
      <c r="C20" s="759">
        <v>545</v>
      </c>
      <c r="D20" s="763"/>
      <c r="E20" s="760"/>
      <c r="F20" s="761"/>
    </row>
    <row r="21" spans="1:6" ht="24" customHeight="1">
      <c r="A21" s="764" t="s">
        <v>197</v>
      </c>
      <c r="B21" s="765">
        <v>3058</v>
      </c>
      <c r="C21" s="765">
        <v>3058</v>
      </c>
      <c r="D21" s="763"/>
      <c r="E21" s="766"/>
      <c r="F21" s="761"/>
    </row>
    <row r="22" spans="1:6" ht="24" customHeight="1">
      <c r="A22" s="764" t="s">
        <v>198</v>
      </c>
      <c r="B22" s="765">
        <v>401</v>
      </c>
      <c r="C22" s="765">
        <v>401</v>
      </c>
      <c r="D22" s="763"/>
      <c r="E22" s="760"/>
      <c r="F22" s="761"/>
    </row>
    <row r="23" spans="1:6" ht="15" customHeight="1">
      <c r="A23" s="764" t="s">
        <v>199</v>
      </c>
      <c r="B23" s="765"/>
      <c r="C23" s="765"/>
      <c r="D23" s="763"/>
      <c r="E23" s="760"/>
      <c r="F23" s="761"/>
    </row>
    <row r="24" spans="1:6" ht="18" customHeight="1">
      <c r="A24" s="764" t="s">
        <v>200</v>
      </c>
      <c r="B24" s="765">
        <v>3082</v>
      </c>
      <c r="C24" s="765">
        <v>3192</v>
      </c>
      <c r="D24" s="763"/>
      <c r="E24" s="760"/>
      <c r="F24" s="761"/>
    </row>
    <row r="25" spans="1:6" ht="24">
      <c r="A25" s="754" t="s">
        <v>201</v>
      </c>
      <c r="B25" s="759"/>
      <c r="C25" s="759"/>
      <c r="D25" s="763"/>
      <c r="E25" s="760"/>
      <c r="F25" s="761"/>
    </row>
    <row r="26" spans="1:6" ht="24">
      <c r="A26" s="767" t="s">
        <v>202</v>
      </c>
      <c r="B26" s="759"/>
      <c r="C26" s="759"/>
      <c r="D26" s="763"/>
      <c r="E26" s="760"/>
      <c r="F26" s="761"/>
    </row>
    <row r="27" spans="1:6" ht="12.75">
      <c r="A27" s="767" t="s">
        <v>203</v>
      </c>
      <c r="B27" s="759"/>
      <c r="C27" s="759"/>
      <c r="D27" s="763"/>
      <c r="E27" s="760"/>
      <c r="F27" s="761"/>
    </row>
    <row r="28" spans="1:6" ht="24">
      <c r="A28" s="767" t="s">
        <v>204</v>
      </c>
      <c r="B28" s="759"/>
      <c r="C28" s="759"/>
      <c r="D28" s="763"/>
      <c r="E28" s="760"/>
      <c r="F28" s="761"/>
    </row>
    <row r="29" spans="1:6" ht="24">
      <c r="A29" s="767" t="s">
        <v>205</v>
      </c>
      <c r="B29" s="759"/>
      <c r="C29" s="759"/>
      <c r="D29" s="763"/>
      <c r="E29" s="760"/>
      <c r="F29" s="761"/>
    </row>
    <row r="30" spans="1:6" ht="24">
      <c r="A30" s="767" t="s">
        <v>206</v>
      </c>
      <c r="B30" s="759"/>
      <c r="C30" s="759"/>
      <c r="D30" s="763"/>
      <c r="E30" s="760"/>
      <c r="F30" s="761"/>
    </row>
    <row r="31" spans="1:6" ht="24">
      <c r="A31" s="768" t="s">
        <v>207</v>
      </c>
      <c r="B31" s="759">
        <v>5771</v>
      </c>
      <c r="C31" s="759">
        <v>5055</v>
      </c>
      <c r="D31" s="763"/>
      <c r="E31" s="760"/>
      <c r="F31" s="761"/>
    </row>
    <row r="32" spans="1:6" ht="24">
      <c r="A32" s="768" t="s">
        <v>208</v>
      </c>
      <c r="B32" s="759">
        <v>10017</v>
      </c>
      <c r="C32" s="759">
        <v>9471</v>
      </c>
      <c r="D32" s="763"/>
      <c r="E32" s="760"/>
      <c r="F32" s="761"/>
    </row>
    <row r="33" spans="1:6" ht="15" customHeight="1">
      <c r="A33" s="769" t="s">
        <v>209</v>
      </c>
      <c r="B33" s="759">
        <v>18245</v>
      </c>
      <c r="C33" s="759">
        <v>15632</v>
      </c>
      <c r="D33" s="763"/>
      <c r="E33" s="760"/>
      <c r="F33" s="761"/>
    </row>
    <row r="34" spans="1:6" ht="15" customHeight="1">
      <c r="A34" s="769" t="s">
        <v>210</v>
      </c>
      <c r="B34" s="759">
        <v>3517</v>
      </c>
      <c r="C34" s="759">
        <v>8148</v>
      </c>
      <c r="D34" s="763"/>
      <c r="E34" s="760"/>
      <c r="F34" s="761"/>
    </row>
    <row r="35" spans="1:6" ht="15" customHeight="1">
      <c r="A35" s="769" t="s">
        <v>211</v>
      </c>
      <c r="B35" s="765"/>
      <c r="C35" s="765"/>
      <c r="D35" s="763"/>
      <c r="E35" s="760"/>
      <c r="F35" s="761"/>
    </row>
    <row r="36" spans="1:6" ht="15" customHeight="1">
      <c r="A36" s="769" t="s">
        <v>212</v>
      </c>
      <c r="B36" s="765">
        <v>22678</v>
      </c>
      <c r="C36" s="765">
        <v>19971</v>
      </c>
      <c r="D36" s="763"/>
      <c r="E36" s="760"/>
      <c r="F36" s="761"/>
    </row>
    <row r="37" spans="1:6" ht="24">
      <c r="A37" s="754" t="s">
        <v>213</v>
      </c>
      <c r="B37" s="765">
        <v>1695</v>
      </c>
      <c r="C37" s="765">
        <v>1756</v>
      </c>
      <c r="D37" s="763"/>
      <c r="E37" s="760"/>
      <c r="F37" s="761"/>
    </row>
    <row r="38" spans="1:6" ht="24">
      <c r="A38" s="770" t="s">
        <v>214</v>
      </c>
      <c r="B38" s="765">
        <v>40417</v>
      </c>
      <c r="C38" s="765">
        <v>32329</v>
      </c>
      <c r="D38" s="763"/>
      <c r="E38" s="760"/>
      <c r="F38" s="761"/>
    </row>
    <row r="39" spans="1:6" ht="24">
      <c r="A39" s="770" t="s">
        <v>215</v>
      </c>
      <c r="B39" s="765">
        <v>111</v>
      </c>
      <c r="C39" s="765">
        <v>149</v>
      </c>
      <c r="D39" s="763"/>
      <c r="E39" s="760"/>
      <c r="F39" s="761"/>
    </row>
    <row r="40" spans="1:6" ht="24">
      <c r="A40" s="770" t="s">
        <v>216</v>
      </c>
      <c r="B40" s="765">
        <v>2124</v>
      </c>
      <c r="C40" s="765">
        <v>1276</v>
      </c>
      <c r="D40" s="763"/>
      <c r="E40" s="760"/>
      <c r="F40" s="761"/>
    </row>
    <row r="41" spans="1:6" ht="24">
      <c r="A41" s="770" t="s">
        <v>217</v>
      </c>
      <c r="B41" s="765">
        <v>45359</v>
      </c>
      <c r="C41" s="765">
        <v>50342</v>
      </c>
      <c r="D41" s="763"/>
      <c r="E41" s="760"/>
      <c r="F41" s="761"/>
    </row>
    <row r="42" spans="1:6" ht="24">
      <c r="A42" s="770" t="s">
        <v>218</v>
      </c>
      <c r="B42" s="765">
        <v>24545</v>
      </c>
      <c r="C42" s="765">
        <v>16234</v>
      </c>
      <c r="D42" s="763"/>
      <c r="E42" s="760"/>
      <c r="F42" s="761"/>
    </row>
    <row r="43" spans="1:6" ht="24">
      <c r="A43" s="770" t="s">
        <v>219</v>
      </c>
      <c r="B43" s="765">
        <v>1172</v>
      </c>
      <c r="C43" s="765">
        <v>1191</v>
      </c>
      <c r="D43" s="763"/>
      <c r="E43" s="760"/>
      <c r="F43" s="761"/>
    </row>
    <row r="44" spans="1:6" ht="24">
      <c r="A44" s="770" t="s">
        <v>220</v>
      </c>
      <c r="B44" s="765">
        <v>32751</v>
      </c>
      <c r="C44" s="765">
        <v>30615</v>
      </c>
      <c r="D44" s="763"/>
      <c r="E44" s="760"/>
      <c r="F44" s="761"/>
    </row>
    <row r="45" spans="1:6" ht="24">
      <c r="A45" s="770" t="s">
        <v>221</v>
      </c>
      <c r="B45" s="765">
        <v>6027</v>
      </c>
      <c r="C45" s="765">
        <v>10715</v>
      </c>
      <c r="D45" s="763"/>
      <c r="E45" s="760"/>
      <c r="F45" s="761"/>
    </row>
    <row r="46" spans="1:6" ht="24">
      <c r="A46" s="770" t="s">
        <v>222</v>
      </c>
      <c r="B46" s="765">
        <v>4230</v>
      </c>
      <c r="C46" s="765">
        <v>1269</v>
      </c>
      <c r="D46" s="763"/>
      <c r="E46" s="760"/>
      <c r="F46" s="761"/>
    </row>
    <row r="47" spans="1:6" ht="24">
      <c r="A47" s="770" t="s">
        <v>223</v>
      </c>
      <c r="B47" s="765">
        <v>186</v>
      </c>
      <c r="C47" s="765">
        <v>186</v>
      </c>
      <c r="D47" s="763"/>
      <c r="E47" s="760"/>
      <c r="F47" s="761"/>
    </row>
    <row r="48" spans="1:6" ht="24">
      <c r="A48" s="770" t="s">
        <v>224</v>
      </c>
      <c r="B48" s="765">
        <v>1247</v>
      </c>
      <c r="C48" s="765">
        <v>958</v>
      </c>
      <c r="D48" s="763"/>
      <c r="E48" s="760"/>
      <c r="F48" s="761"/>
    </row>
    <row r="49" spans="1:8" ht="24">
      <c r="A49" s="770" t="s">
        <v>225</v>
      </c>
      <c r="B49" s="765"/>
      <c r="C49" s="765"/>
      <c r="D49" s="763"/>
      <c r="E49" s="760"/>
      <c r="F49" s="761"/>
    </row>
    <row r="50" spans="1:8" ht="18" customHeight="1">
      <c r="A50" s="770" t="s">
        <v>200</v>
      </c>
      <c r="B50" s="765"/>
      <c r="C50" s="765">
        <v>15558</v>
      </c>
      <c r="D50" s="763"/>
      <c r="E50" s="760"/>
      <c r="F50" s="761"/>
    </row>
    <row r="51" spans="1:8" ht="18" customHeight="1">
      <c r="A51" s="757" t="s">
        <v>226</v>
      </c>
      <c r="B51" s="771">
        <v>40326</v>
      </c>
      <c r="C51" s="771">
        <v>30450</v>
      </c>
      <c r="D51" s="763"/>
      <c r="E51" s="760"/>
      <c r="F51" s="761"/>
    </row>
    <row r="52" spans="1:8" ht="18" customHeight="1">
      <c r="A52" s="757" t="s">
        <v>227</v>
      </c>
      <c r="B52" s="752">
        <v>0</v>
      </c>
      <c r="C52" s="753"/>
      <c r="D52" s="772"/>
      <c r="E52" s="760"/>
      <c r="F52" s="761"/>
    </row>
    <row r="53" spans="1:8" ht="18" customHeight="1">
      <c r="A53" s="770" t="s">
        <v>228</v>
      </c>
      <c r="B53" s="773"/>
      <c r="C53" s="765"/>
      <c r="D53" s="772"/>
      <c r="E53" s="750"/>
      <c r="F53" s="774"/>
    </row>
    <row r="54" spans="1:8" ht="18" customHeight="1">
      <c r="A54" s="770" t="s">
        <v>229</v>
      </c>
      <c r="B54" s="773"/>
      <c r="C54" s="765"/>
      <c r="D54" s="772" t="s">
        <v>230</v>
      </c>
      <c r="E54" s="750">
        <v>12000</v>
      </c>
      <c r="F54" s="775">
        <f>SUM(F55:F56)</f>
        <v>13700</v>
      </c>
    </row>
    <row r="55" spans="1:8" ht="21">
      <c r="A55" s="770" t="s">
        <v>231</v>
      </c>
      <c r="B55" s="773"/>
      <c r="C55" s="765"/>
      <c r="D55" s="776" t="s">
        <v>232</v>
      </c>
      <c r="E55" s="760">
        <v>12000</v>
      </c>
      <c r="F55" s="761">
        <v>10000</v>
      </c>
    </row>
    <row r="56" spans="1:8" ht="21">
      <c r="A56" s="770" t="s">
        <v>233</v>
      </c>
      <c r="B56" s="773"/>
      <c r="C56" s="765"/>
      <c r="D56" s="776" t="s">
        <v>234</v>
      </c>
      <c r="E56" s="750"/>
      <c r="F56" s="774">
        <v>3700</v>
      </c>
    </row>
    <row r="57" spans="1:8" ht="15" customHeight="1">
      <c r="A57" s="757" t="s">
        <v>235</v>
      </c>
      <c r="B57" s="773"/>
      <c r="C57" s="765"/>
      <c r="D57" s="777"/>
      <c r="E57" s="760"/>
      <c r="F57" s="761"/>
    </row>
    <row r="58" spans="1:8" ht="15" customHeight="1">
      <c r="A58" s="747" t="s">
        <v>236</v>
      </c>
      <c r="B58" s="773"/>
      <c r="C58" s="765"/>
      <c r="D58" s="777" t="s">
        <v>237</v>
      </c>
      <c r="E58" s="750"/>
      <c r="F58" s="774"/>
    </row>
    <row r="59" spans="1:8" ht="15" customHeight="1">
      <c r="A59" s="747" t="s">
        <v>238</v>
      </c>
      <c r="B59" s="752">
        <v>30000</v>
      </c>
      <c r="C59" s="753">
        <f>SUM(C60:C63)</f>
        <v>10200</v>
      </c>
      <c r="D59" s="777" t="s">
        <v>239</v>
      </c>
      <c r="E59" s="750"/>
      <c r="F59" s="774"/>
    </row>
    <row r="60" spans="1:8" ht="15" customHeight="1">
      <c r="A60" s="754" t="s">
        <v>240</v>
      </c>
      <c r="B60" s="773">
        <v>30000</v>
      </c>
      <c r="C60" s="765">
        <v>10000</v>
      </c>
      <c r="D60" s="777" t="s">
        <v>241</v>
      </c>
      <c r="E60" s="750"/>
      <c r="F60" s="774"/>
    </row>
    <row r="61" spans="1:8" ht="15" customHeight="1">
      <c r="A61" s="754" t="s">
        <v>242</v>
      </c>
      <c r="B61" s="773"/>
      <c r="C61" s="765">
        <v>200</v>
      </c>
      <c r="D61" s="777"/>
      <c r="E61" s="760"/>
      <c r="F61" s="761"/>
    </row>
    <row r="62" spans="1:8" ht="15" customHeight="1">
      <c r="A62" s="754" t="s">
        <v>243</v>
      </c>
      <c r="B62" s="773"/>
      <c r="C62" s="765"/>
      <c r="D62" s="778"/>
      <c r="E62" s="760"/>
      <c r="F62" s="761"/>
    </row>
    <row r="63" spans="1:8" ht="15" customHeight="1">
      <c r="A63" s="754" t="s">
        <v>244</v>
      </c>
      <c r="B63" s="773"/>
      <c r="C63" s="765"/>
      <c r="D63" s="763"/>
      <c r="E63" s="760"/>
      <c r="F63" s="761"/>
    </row>
    <row r="64" spans="1:8" ht="15" customHeight="1">
      <c r="A64" s="762" t="s">
        <v>165</v>
      </c>
      <c r="B64" s="752">
        <v>593946</v>
      </c>
      <c r="C64" s="753">
        <f>C6+C7+C52+C57+C58+C59</f>
        <v>565758</v>
      </c>
      <c r="D64" s="762" t="s">
        <v>245</v>
      </c>
      <c r="E64" s="750">
        <v>593946</v>
      </c>
      <c r="F64" s="774">
        <f>F6+F11</f>
        <v>565758</v>
      </c>
      <c r="G64" s="779"/>
      <c r="H64" s="780"/>
    </row>
    <row r="65" spans="3:6">
      <c r="C65" s="781"/>
      <c r="E65" s="782"/>
      <c r="F65" s="783"/>
    </row>
    <row r="67" spans="3:6">
      <c r="C67" s="781"/>
    </row>
  </sheetData>
  <mergeCells count="4">
    <mergeCell ref="A2:F2"/>
    <mergeCell ref="B3:C3"/>
    <mergeCell ref="A4:C4"/>
    <mergeCell ref="D4:F4"/>
  </mergeCells>
  <phoneticPr fontId="92" type="noConversion"/>
  <conditionalFormatting sqref="C7">
    <cfRule type="cellIs" dxfId="15" priority="11" stopIfTrue="1" operator="equal">
      <formula>0</formula>
    </cfRule>
    <cfRule type="cellIs" dxfId="14" priority="10" stopIfTrue="1" operator="equal">
      <formula>0</formula>
    </cfRule>
  </conditionalFormatting>
  <conditionalFormatting sqref="C8">
    <cfRule type="cellIs" dxfId="13" priority="9" stopIfTrue="1" operator="equal">
      <formula>0</formula>
    </cfRule>
    <cfRule type="cellIs" dxfId="12" priority="8" stopIfTrue="1" operator="equal">
      <formula>0</formula>
    </cfRule>
  </conditionalFormatting>
  <conditionalFormatting sqref="C14">
    <cfRule type="cellIs" dxfId="11" priority="7" stopIfTrue="1" operator="equal">
      <formula>0</formula>
    </cfRule>
    <cfRule type="cellIs" dxfId="10" priority="6" stopIfTrue="1" operator="equal">
      <formula>0</formula>
    </cfRule>
  </conditionalFormatting>
  <conditionalFormatting sqref="C59">
    <cfRule type="cellIs" dxfId="9" priority="5" stopIfTrue="1" operator="equal">
      <formula>0</formula>
    </cfRule>
  </conditionalFormatting>
  <conditionalFormatting sqref="H64">
    <cfRule type="cellIs" dxfId="8" priority="2" stopIfTrue="1" operator="equal">
      <formula>0</formula>
    </cfRule>
    <cfRule type="cellIs" dxfId="7" priority="1" stopIfTrue="1" operator="equal">
      <formula>0</formula>
    </cfRule>
  </conditionalFormatting>
  <conditionalFormatting sqref="A21:A24">
    <cfRule type="cellIs" dxfId="6" priority="20" stopIfTrue="1" operator="equal">
      <formula>0</formula>
    </cfRule>
  </conditionalFormatting>
  <conditionalFormatting sqref="B21:B22">
    <cfRule type="cellIs" dxfId="5" priority="16" stopIfTrue="1" operator="equal">
      <formula>0</formula>
    </cfRule>
  </conditionalFormatting>
  <conditionalFormatting sqref="C21:C22">
    <cfRule type="cellIs" dxfId="4" priority="12" stopIfTrue="1" operator="equal">
      <formula>0</formula>
    </cfRule>
  </conditionalFormatting>
  <conditionalFormatting sqref="A6:A20 D15:D18 D6 A25:A28 A31:A63 E56 C52 C56:C58 E53:E54 D57:D61 E58:E60 C63:D63">
    <cfRule type="cellIs" dxfId="3" priority="22" stopIfTrue="1" operator="equal">
      <formula>0</formula>
    </cfRule>
  </conditionalFormatting>
  <conditionalFormatting sqref="B14 B7:B8 B52 B56:B59 B63">
    <cfRule type="cellIs" dxfId="2" priority="18" stopIfTrue="1" operator="equal">
      <formula>0</formula>
    </cfRule>
  </conditionalFormatting>
  <conditionalFormatting sqref="B14 B7:B8">
    <cfRule type="cellIs" dxfId="1" priority="17" stopIfTrue="1" operator="equal">
      <formula>0</formula>
    </cfRule>
  </conditionalFormatting>
  <conditionalFormatting sqref="D7:F14">
    <cfRule type="cellIs" dxfId="0" priority="15" stopIfTrue="1" operator="equal">
      <formula>0</formula>
    </cfRule>
  </conditionalFormatting>
  <pageMargins left="0.75138888888888899" right="0.75138888888888899" top="1" bottom="1" header="0.5" footer="0.5"/>
  <pageSetup paperSize="9" scale="93" firstPageNumber="6" fitToHeight="0" orientation="portrait" useFirstPageNumber="1"/>
  <headerFooter>
    <oddFooter>&amp;C&amp;12&amp;P</oddFooter>
  </headerFooter>
</worksheet>
</file>

<file path=xl/worksheets/sheet7.xml><?xml version="1.0" encoding="utf-8"?>
<worksheet xmlns="http://schemas.openxmlformats.org/spreadsheetml/2006/main" xmlns:r="http://schemas.openxmlformats.org/officeDocument/2006/relationships">
  <dimension ref="A1:M30"/>
  <sheetViews>
    <sheetView view="pageBreakPreview" workbookViewId="0">
      <selection activeCell="F13" sqref="F13"/>
    </sheetView>
  </sheetViews>
  <sheetFormatPr defaultColWidth="9.140625" defaultRowHeight="12.75"/>
  <cols>
    <col min="2" max="2" width="21.28515625" customWidth="1"/>
    <col min="3" max="3" width="10.28515625" customWidth="1"/>
    <col min="4" max="4" width="10.5703125" customWidth="1"/>
    <col min="5" max="5" width="8.140625" customWidth="1"/>
    <col min="6" max="6" width="19.28515625" customWidth="1"/>
    <col min="7" max="8" width="10.28515625" customWidth="1"/>
    <col min="9" max="13" width="9.140625" hidden="1" customWidth="1"/>
  </cols>
  <sheetData>
    <row r="1" spans="1:13" ht="14.25">
      <c r="A1" s="710" t="s">
        <v>246</v>
      </c>
      <c r="B1" s="145"/>
      <c r="C1" s="721"/>
      <c r="D1" s="721"/>
      <c r="E1" s="721"/>
      <c r="F1" s="145"/>
      <c r="G1" s="722"/>
      <c r="H1" s="722"/>
    </row>
    <row r="2" spans="1:13" ht="25.5">
      <c r="A2" s="826" t="s">
        <v>247</v>
      </c>
      <c r="B2" s="826"/>
      <c r="C2" s="826"/>
      <c r="D2" s="826"/>
      <c r="E2" s="826"/>
      <c r="F2" s="826"/>
      <c r="G2" s="826"/>
      <c r="H2" s="826"/>
    </row>
    <row r="3" spans="1:13" s="666" customFormat="1" ht="18" customHeight="1">
      <c r="A3" s="835" t="s">
        <v>78</v>
      </c>
      <c r="B3" s="835"/>
      <c r="C3" s="836"/>
      <c r="D3" s="837"/>
      <c r="E3" s="723"/>
      <c r="F3" s="724"/>
      <c r="G3" s="838" t="s">
        <v>145</v>
      </c>
      <c r="H3" s="838"/>
    </row>
    <row r="4" spans="1:13" ht="21" customHeight="1">
      <c r="A4" s="839" t="s">
        <v>248</v>
      </c>
      <c r="B4" s="839"/>
      <c r="C4" s="840" t="s">
        <v>171</v>
      </c>
      <c r="D4" s="840" t="s">
        <v>172</v>
      </c>
      <c r="E4" s="839" t="s">
        <v>249</v>
      </c>
      <c r="F4" s="839"/>
      <c r="G4" s="841" t="s">
        <v>171</v>
      </c>
      <c r="H4" s="841" t="s">
        <v>172</v>
      </c>
    </row>
    <row r="5" spans="1:13" ht="21" customHeight="1">
      <c r="A5" s="725" t="s">
        <v>250</v>
      </c>
      <c r="B5" s="725" t="s">
        <v>147</v>
      </c>
      <c r="C5" s="840"/>
      <c r="D5" s="840"/>
      <c r="E5" s="725" t="s">
        <v>250</v>
      </c>
      <c r="F5" s="725" t="s">
        <v>147</v>
      </c>
      <c r="G5" s="841"/>
      <c r="H5" s="841"/>
    </row>
    <row r="6" spans="1:13" ht="21" customHeight="1">
      <c r="A6" s="727">
        <v>201</v>
      </c>
      <c r="B6" s="728" t="s">
        <v>251</v>
      </c>
      <c r="C6" s="729">
        <v>62544.554700000001</v>
      </c>
      <c r="D6" s="730">
        <v>62324</v>
      </c>
      <c r="E6" s="731">
        <v>301</v>
      </c>
      <c r="F6" s="732" t="s">
        <v>252</v>
      </c>
      <c r="G6" s="729">
        <v>201835.01980000001</v>
      </c>
      <c r="H6" s="730">
        <v>204379</v>
      </c>
      <c r="I6" s="428">
        <v>22284.106</v>
      </c>
      <c r="J6" s="428">
        <v>73.8</v>
      </c>
      <c r="K6" s="428">
        <v>5443.37</v>
      </c>
      <c r="L6" s="428">
        <v>23.52</v>
      </c>
      <c r="M6" s="428">
        <v>29199.066439999999</v>
      </c>
    </row>
    <row r="7" spans="1:13" ht="21" customHeight="1">
      <c r="A7" s="727">
        <v>204</v>
      </c>
      <c r="B7" s="728" t="s">
        <v>253</v>
      </c>
      <c r="C7" s="729">
        <v>15284.4184</v>
      </c>
      <c r="D7" s="730">
        <v>14323</v>
      </c>
      <c r="E7" s="733">
        <v>302</v>
      </c>
      <c r="F7" s="732" t="s">
        <v>254</v>
      </c>
      <c r="G7" s="729">
        <v>104218.7996</v>
      </c>
      <c r="H7" s="730">
        <v>83178</v>
      </c>
      <c r="I7" s="428">
        <v>5480.4859999999999</v>
      </c>
      <c r="J7" s="428">
        <v>40.5</v>
      </c>
      <c r="K7" s="428">
        <v>1228.9000000000001</v>
      </c>
      <c r="L7" s="428"/>
      <c r="M7" s="428">
        <v>6973.0190720000001</v>
      </c>
    </row>
    <row r="8" spans="1:13" ht="21" customHeight="1">
      <c r="A8" s="727">
        <v>205</v>
      </c>
      <c r="B8" s="728" t="s">
        <v>255</v>
      </c>
      <c r="C8" s="729">
        <v>123783.0088</v>
      </c>
      <c r="D8" s="730">
        <v>141287</v>
      </c>
      <c r="E8" s="733">
        <v>303</v>
      </c>
      <c r="F8" s="732" t="s">
        <v>256</v>
      </c>
      <c r="G8" s="729">
        <v>89117.368999999904</v>
      </c>
      <c r="H8" s="730">
        <v>142452</v>
      </c>
      <c r="I8" s="428">
        <v>64923.044320000001</v>
      </c>
      <c r="J8" s="428"/>
      <c r="K8" s="428">
        <v>308.2</v>
      </c>
      <c r="L8" s="428"/>
      <c r="M8" s="428">
        <v>72555.169032000005</v>
      </c>
    </row>
    <row r="9" spans="1:13" ht="21" customHeight="1">
      <c r="A9" s="727">
        <v>206</v>
      </c>
      <c r="B9" s="728" t="s">
        <v>257</v>
      </c>
      <c r="C9" s="729">
        <v>1333.5391</v>
      </c>
      <c r="D9" s="730">
        <v>1505</v>
      </c>
      <c r="E9" s="733">
        <v>307</v>
      </c>
      <c r="F9" s="732" t="s">
        <v>258</v>
      </c>
      <c r="G9" s="729">
        <v>12543.664000000001</v>
      </c>
      <c r="H9" s="730">
        <v>13857</v>
      </c>
      <c r="I9" s="428">
        <v>919</v>
      </c>
      <c r="J9" s="428"/>
      <c r="K9" s="428">
        <v>49.2</v>
      </c>
      <c r="L9" s="428"/>
      <c r="M9" s="428">
        <v>436.84020800000002</v>
      </c>
    </row>
    <row r="10" spans="1:13" ht="21" customHeight="1">
      <c r="A10" s="727">
        <v>207</v>
      </c>
      <c r="B10" s="728" t="s">
        <v>259</v>
      </c>
      <c r="C10" s="729">
        <v>2803.2687000000001</v>
      </c>
      <c r="D10" s="730">
        <v>3387</v>
      </c>
      <c r="E10" s="733">
        <v>309</v>
      </c>
      <c r="F10" s="732" t="s">
        <v>260</v>
      </c>
      <c r="G10" s="729">
        <v>24779.864000000001</v>
      </c>
      <c r="H10" s="730">
        <v>31910</v>
      </c>
      <c r="I10" s="428">
        <v>1003.2</v>
      </c>
      <c r="J10" s="428">
        <v>43.6</v>
      </c>
      <c r="K10" s="428">
        <v>169.2</v>
      </c>
      <c r="L10" s="428">
        <v>421.35</v>
      </c>
      <c r="M10" s="428">
        <v>1448.9670940000001</v>
      </c>
    </row>
    <row r="11" spans="1:13" ht="21" customHeight="1">
      <c r="A11" s="727">
        <v>208</v>
      </c>
      <c r="B11" s="728" t="s">
        <v>261</v>
      </c>
      <c r="C11" s="729">
        <v>119652.1075</v>
      </c>
      <c r="D11" s="730">
        <v>108849</v>
      </c>
      <c r="E11" s="733">
        <v>310</v>
      </c>
      <c r="F11" s="732" t="s">
        <v>262</v>
      </c>
      <c r="G11" s="729">
        <v>91421.393500000006</v>
      </c>
      <c r="H11" s="730">
        <v>13356</v>
      </c>
      <c r="I11" s="428">
        <v>96850.487999999998</v>
      </c>
      <c r="J11" s="428">
        <v>9.3000000000000007</v>
      </c>
      <c r="K11" s="428">
        <v>358.4</v>
      </c>
      <c r="L11" s="428">
        <v>168.8</v>
      </c>
      <c r="M11" s="428">
        <v>3262.8666680000001</v>
      </c>
    </row>
    <row r="12" spans="1:13" ht="21" customHeight="1">
      <c r="A12" s="727">
        <v>210</v>
      </c>
      <c r="B12" s="728" t="s">
        <v>263</v>
      </c>
      <c r="C12" s="729">
        <v>32854.920400000003</v>
      </c>
      <c r="D12" s="730">
        <v>85748</v>
      </c>
      <c r="E12" s="733">
        <v>311</v>
      </c>
      <c r="F12" s="732" t="s">
        <v>264</v>
      </c>
      <c r="G12" s="729">
        <v>282</v>
      </c>
      <c r="H12" s="730">
        <v>10</v>
      </c>
      <c r="I12" s="428">
        <v>72927.125839999993</v>
      </c>
      <c r="J12" s="428"/>
      <c r="K12" s="428">
        <v>316.8</v>
      </c>
      <c r="L12" s="428">
        <v>4348.28</v>
      </c>
      <c r="M12" s="428">
        <v>8007.6005619999996</v>
      </c>
    </row>
    <row r="13" spans="1:13" ht="21" customHeight="1">
      <c r="A13" s="727">
        <v>211</v>
      </c>
      <c r="B13" s="728" t="s">
        <v>265</v>
      </c>
      <c r="C13" s="729">
        <v>10758.85</v>
      </c>
      <c r="D13" s="730">
        <v>1838</v>
      </c>
      <c r="E13" s="733">
        <v>312</v>
      </c>
      <c r="F13" s="732" t="s">
        <v>266</v>
      </c>
      <c r="G13" s="729">
        <v>9260.9</v>
      </c>
      <c r="H13" s="730">
        <v>2854</v>
      </c>
      <c r="I13" s="428">
        <v>1524</v>
      </c>
      <c r="J13" s="428"/>
      <c r="K13" s="428">
        <v>13.92</v>
      </c>
      <c r="L13" s="428"/>
      <c r="M13" s="428"/>
    </row>
    <row r="14" spans="1:13" ht="21" customHeight="1">
      <c r="A14" s="727">
        <v>212</v>
      </c>
      <c r="B14" s="728" t="s">
        <v>267</v>
      </c>
      <c r="C14" s="729">
        <v>41741.944100000001</v>
      </c>
      <c r="D14" s="730">
        <v>17050</v>
      </c>
      <c r="E14" s="733">
        <v>313</v>
      </c>
      <c r="F14" s="732" t="s">
        <v>268</v>
      </c>
      <c r="G14" s="729">
        <v>56929</v>
      </c>
      <c r="H14" s="730">
        <v>63957</v>
      </c>
      <c r="I14" s="428">
        <v>11321.82</v>
      </c>
      <c r="J14" s="428"/>
      <c r="K14" s="428">
        <v>365.52</v>
      </c>
      <c r="L14" s="428">
        <v>81.900000000000006</v>
      </c>
      <c r="M14" s="428">
        <v>4180.5699679999998</v>
      </c>
    </row>
    <row r="15" spans="1:13" ht="21" customHeight="1">
      <c r="A15" s="727">
        <v>213</v>
      </c>
      <c r="B15" s="728" t="s">
        <v>269</v>
      </c>
      <c r="C15" s="729">
        <v>95699</v>
      </c>
      <c r="D15" s="730">
        <v>55510</v>
      </c>
      <c r="E15" s="733">
        <v>399</v>
      </c>
      <c r="F15" s="732" t="s">
        <v>270</v>
      </c>
      <c r="G15" s="729">
        <v>3558</v>
      </c>
      <c r="H15" s="730">
        <v>9805</v>
      </c>
      <c r="I15" s="428">
        <v>33512.03</v>
      </c>
      <c r="J15" s="428">
        <v>19.2</v>
      </c>
      <c r="K15" s="428">
        <v>1069.52</v>
      </c>
      <c r="L15" s="428">
        <v>342.72</v>
      </c>
      <c r="M15" s="428">
        <v>13266.396944</v>
      </c>
    </row>
    <row r="16" spans="1:13" ht="21" customHeight="1">
      <c r="A16" s="727">
        <v>214</v>
      </c>
      <c r="B16" s="728" t="s">
        <v>271</v>
      </c>
      <c r="C16" s="729">
        <v>19876.729899999998</v>
      </c>
      <c r="D16" s="730">
        <v>11252</v>
      </c>
      <c r="E16" s="734"/>
      <c r="F16" s="735"/>
      <c r="G16" s="736"/>
      <c r="H16" s="736"/>
      <c r="I16" s="428">
        <v>4474.5193579999996</v>
      </c>
      <c r="J16" s="428">
        <v>56.4</v>
      </c>
      <c r="K16" s="428">
        <v>350.24</v>
      </c>
      <c r="L16" s="428">
        <v>101.6848</v>
      </c>
      <c r="M16" s="428">
        <v>5168.5645119999999</v>
      </c>
    </row>
    <row r="17" spans="1:13" ht="21" customHeight="1">
      <c r="A17" s="727">
        <v>215</v>
      </c>
      <c r="B17" s="728" t="s">
        <v>272</v>
      </c>
      <c r="C17" s="729">
        <v>15195.138199999999</v>
      </c>
      <c r="D17" s="730">
        <v>8862</v>
      </c>
      <c r="E17" s="734"/>
      <c r="F17" s="735"/>
      <c r="G17" s="736"/>
      <c r="H17" s="736"/>
      <c r="I17" s="428">
        <v>7317.12</v>
      </c>
      <c r="J17" s="428">
        <v>135</v>
      </c>
      <c r="K17" s="428">
        <v>50.8</v>
      </c>
      <c r="L17" s="428">
        <v>195.97</v>
      </c>
      <c r="M17" s="428">
        <v>613.42246799999998</v>
      </c>
    </row>
    <row r="18" spans="1:13" ht="21" customHeight="1">
      <c r="A18" s="737">
        <v>216</v>
      </c>
      <c r="B18" s="738" t="s">
        <v>273</v>
      </c>
      <c r="C18" s="729">
        <v>1781.3766000000001</v>
      </c>
      <c r="D18" s="730">
        <v>1458</v>
      </c>
      <c r="E18" s="734"/>
      <c r="F18" s="735"/>
      <c r="G18" s="736"/>
      <c r="H18" s="736"/>
      <c r="I18" s="428">
        <v>444.13</v>
      </c>
      <c r="J18" s="428"/>
      <c r="K18" s="428">
        <v>72.08</v>
      </c>
      <c r="L18" s="428"/>
      <c r="M18" s="428">
        <v>589.06622000000004</v>
      </c>
    </row>
    <row r="19" spans="1:13" ht="21" customHeight="1">
      <c r="A19" s="737">
        <v>217</v>
      </c>
      <c r="B19" s="738" t="s">
        <v>274</v>
      </c>
      <c r="C19" s="729">
        <v>179.94</v>
      </c>
      <c r="D19" s="730">
        <v>197</v>
      </c>
      <c r="E19" s="734"/>
      <c r="F19" s="735"/>
      <c r="G19" s="736"/>
      <c r="H19" s="736"/>
      <c r="I19" s="428">
        <v>197</v>
      </c>
      <c r="J19" s="428"/>
      <c r="K19" s="428"/>
      <c r="L19" s="428"/>
      <c r="M19" s="428"/>
    </row>
    <row r="20" spans="1:13" ht="21" customHeight="1">
      <c r="A20" s="737">
        <v>219</v>
      </c>
      <c r="B20" s="738" t="s">
        <v>275</v>
      </c>
      <c r="C20" s="729">
        <v>0</v>
      </c>
      <c r="D20" s="730">
        <v>0</v>
      </c>
      <c r="E20" s="734"/>
      <c r="F20" s="735"/>
      <c r="G20" s="736"/>
      <c r="H20" s="736"/>
      <c r="I20" s="428">
        <v>0</v>
      </c>
      <c r="J20" s="428"/>
      <c r="K20" s="428"/>
      <c r="L20" s="428"/>
      <c r="M20" s="428"/>
    </row>
    <row r="21" spans="1:13" ht="21" customHeight="1">
      <c r="A21" s="737">
        <v>220</v>
      </c>
      <c r="B21" s="738" t="s">
        <v>276</v>
      </c>
      <c r="C21" s="729">
        <v>6889.9375</v>
      </c>
      <c r="D21" s="730">
        <v>7881</v>
      </c>
      <c r="E21" s="734"/>
      <c r="F21" s="735"/>
      <c r="G21" s="736"/>
      <c r="H21" s="736"/>
      <c r="I21" s="428">
        <v>1943.4</v>
      </c>
      <c r="J21" s="428">
        <v>72.900000000000006</v>
      </c>
      <c r="K21" s="428">
        <v>430.56</v>
      </c>
      <c r="L21" s="428">
        <v>107.66</v>
      </c>
      <c r="M21" s="428">
        <v>5226.2432779999999</v>
      </c>
    </row>
    <row r="22" spans="1:13" ht="21" customHeight="1">
      <c r="A22" s="737">
        <v>221</v>
      </c>
      <c r="B22" s="738" t="s">
        <v>277</v>
      </c>
      <c r="C22" s="729">
        <v>13830.01</v>
      </c>
      <c r="D22" s="730">
        <v>2687</v>
      </c>
      <c r="E22" s="734"/>
      <c r="F22" s="735"/>
      <c r="G22" s="736"/>
      <c r="H22" s="736"/>
      <c r="I22" s="428"/>
      <c r="J22" s="428"/>
      <c r="K22" s="428"/>
      <c r="L22" s="428">
        <v>1186.76</v>
      </c>
      <c r="M22" s="428"/>
    </row>
    <row r="23" spans="1:13" ht="21" customHeight="1">
      <c r="A23" s="737">
        <v>222</v>
      </c>
      <c r="B23" s="738" t="s">
        <v>278</v>
      </c>
      <c r="C23" s="729">
        <v>6873.9440000000004</v>
      </c>
      <c r="D23" s="730">
        <v>455</v>
      </c>
      <c r="E23" s="734"/>
      <c r="F23" s="735"/>
      <c r="G23" s="736"/>
      <c r="H23" s="736"/>
      <c r="I23" s="428">
        <v>455.22</v>
      </c>
      <c r="J23" s="428"/>
      <c r="K23" s="428">
        <v>0</v>
      </c>
      <c r="L23" s="428"/>
      <c r="M23" s="428"/>
    </row>
    <row r="24" spans="1:13" ht="21" customHeight="1">
      <c r="A24" s="737">
        <v>224</v>
      </c>
      <c r="B24" s="738" t="s">
        <v>279</v>
      </c>
      <c r="C24" s="729">
        <v>3156.7912000000001</v>
      </c>
      <c r="D24" s="730">
        <v>2503</v>
      </c>
      <c r="E24" s="734"/>
      <c r="F24" s="735"/>
      <c r="G24" s="736"/>
      <c r="H24" s="736"/>
      <c r="I24" s="428">
        <v>986</v>
      </c>
      <c r="J24" s="428"/>
      <c r="K24" s="428">
        <v>120</v>
      </c>
      <c r="L24" s="428">
        <v>55.6</v>
      </c>
      <c r="M24" s="428">
        <v>1040.33402</v>
      </c>
    </row>
    <row r="25" spans="1:13" ht="21" customHeight="1">
      <c r="A25" s="737">
        <v>227</v>
      </c>
      <c r="B25" s="738" t="s">
        <v>280</v>
      </c>
      <c r="C25" s="729">
        <v>4000</v>
      </c>
      <c r="D25" s="730">
        <v>6000</v>
      </c>
      <c r="E25" s="734"/>
      <c r="F25" s="735"/>
      <c r="G25" s="736"/>
      <c r="H25" s="736"/>
      <c r="I25" s="428">
        <v>6000</v>
      </c>
      <c r="J25" s="428"/>
      <c r="K25" s="428"/>
      <c r="L25" s="428"/>
      <c r="M25" s="428"/>
    </row>
    <row r="26" spans="1:13" ht="21" customHeight="1">
      <c r="A26" s="727">
        <v>229</v>
      </c>
      <c r="B26" s="728" t="s">
        <v>270</v>
      </c>
      <c r="C26" s="729">
        <v>3554.93</v>
      </c>
      <c r="D26" s="730">
        <v>9340</v>
      </c>
      <c r="E26" s="734"/>
      <c r="F26" s="735"/>
      <c r="G26" s="736"/>
      <c r="H26" s="736"/>
      <c r="I26" s="428">
        <v>9200</v>
      </c>
      <c r="J26" s="428"/>
      <c r="K26" s="428"/>
      <c r="L26" s="428"/>
      <c r="M26" s="428"/>
    </row>
    <row r="27" spans="1:13" ht="21" customHeight="1">
      <c r="A27" s="727">
        <v>230</v>
      </c>
      <c r="B27" s="728" t="s">
        <v>184</v>
      </c>
      <c r="C27" s="729">
        <v>0</v>
      </c>
      <c r="D27" s="730">
        <v>9602</v>
      </c>
      <c r="E27" s="734"/>
      <c r="F27" s="735"/>
      <c r="G27" s="736"/>
      <c r="H27" s="736"/>
      <c r="I27" s="428"/>
      <c r="J27" s="428">
        <v>9602</v>
      </c>
      <c r="K27" s="428"/>
      <c r="L27" s="428"/>
      <c r="M27" s="428"/>
    </row>
    <row r="28" spans="1:13" ht="21" customHeight="1">
      <c r="A28" s="737">
        <v>231</v>
      </c>
      <c r="B28" s="738" t="s">
        <v>281</v>
      </c>
      <c r="C28" s="729">
        <v>152</v>
      </c>
      <c r="D28" s="730">
        <v>3700</v>
      </c>
      <c r="E28" s="734"/>
      <c r="F28" s="735"/>
      <c r="G28" s="736"/>
      <c r="H28" s="736"/>
      <c r="I28" s="428">
        <v>140</v>
      </c>
      <c r="J28" s="428"/>
      <c r="K28" s="428"/>
      <c r="L28" s="428"/>
      <c r="M28" s="428"/>
    </row>
    <row r="29" spans="1:13" ht="21" customHeight="1">
      <c r="A29" s="737">
        <v>232</v>
      </c>
      <c r="B29" s="738" t="s">
        <v>282</v>
      </c>
      <c r="C29" s="729">
        <v>12000</v>
      </c>
      <c r="D29" s="730">
        <v>10000</v>
      </c>
      <c r="E29" s="734"/>
      <c r="F29" s="739"/>
      <c r="G29" s="736"/>
      <c r="H29" s="736"/>
      <c r="I29" s="428">
        <v>13700</v>
      </c>
      <c r="J29" s="428"/>
      <c r="K29" s="428"/>
      <c r="L29" s="428"/>
      <c r="M29" s="428"/>
    </row>
    <row r="30" spans="1:13" ht="21" customHeight="1">
      <c r="A30" s="839" t="s">
        <v>283</v>
      </c>
      <c r="B30" s="839"/>
      <c r="C30" s="740">
        <v>593946.40910000005</v>
      </c>
      <c r="D30" s="740">
        <f>SUM(D6:D29)</f>
        <v>565758</v>
      </c>
      <c r="E30" s="839" t="s">
        <v>283</v>
      </c>
      <c r="F30" s="839"/>
      <c r="G30" s="726">
        <v>593946.00989999995</v>
      </c>
      <c r="H30" s="726">
        <f>SUM(H6:H15)</f>
        <v>565758</v>
      </c>
    </row>
  </sheetData>
  <mergeCells count="12">
    <mergeCell ref="A30:B30"/>
    <mergeCell ref="E30:F30"/>
    <mergeCell ref="C4:C5"/>
    <mergeCell ref="D4:D5"/>
    <mergeCell ref="G4:G5"/>
    <mergeCell ref="A2:H2"/>
    <mergeCell ref="A3:B3"/>
    <mergeCell ref="C3:D3"/>
    <mergeCell ref="G3:H3"/>
    <mergeCell ref="A4:B4"/>
    <mergeCell ref="E4:F4"/>
    <mergeCell ref="H4:H5"/>
  </mergeCells>
  <phoneticPr fontId="92" type="noConversion"/>
  <pageMargins left="0.75138888888888899" right="0.75138888888888899" top="1" bottom="1" header="0.5" footer="0.5"/>
  <pageSetup paperSize="9" scale="82" firstPageNumber="8" orientation="portrait" useFirstPageNumber="1" r:id="rId1"/>
  <headerFooter>
    <oddFooter>&amp;C&amp;14&amp;P</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D32"/>
  <sheetViews>
    <sheetView workbookViewId="0">
      <selection activeCell="D13" sqref="D13"/>
    </sheetView>
  </sheetViews>
  <sheetFormatPr defaultColWidth="10.28515625" defaultRowHeight="13.5"/>
  <cols>
    <col min="1" max="1" width="33.42578125" style="145" customWidth="1"/>
    <col min="2" max="2" width="8.28515625" style="142" customWidth="1"/>
    <col min="3" max="3" width="14.140625" style="708" customWidth="1"/>
    <col min="4" max="4" width="33.7109375" style="145" customWidth="1"/>
    <col min="5" max="16384" width="10.28515625" style="112"/>
  </cols>
  <sheetData>
    <row r="1" spans="1:4">
      <c r="A1" s="709" t="s">
        <v>284</v>
      </c>
    </row>
    <row r="2" spans="1:4" ht="25.5">
      <c r="A2" s="842" t="s">
        <v>285</v>
      </c>
      <c r="B2" s="842"/>
      <c r="C2" s="843"/>
      <c r="D2" s="842"/>
    </row>
    <row r="3" spans="1:4" ht="21" customHeight="1">
      <c r="A3" s="844" t="s">
        <v>286</v>
      </c>
      <c r="B3" s="844"/>
      <c r="C3" s="845"/>
      <c r="D3" s="844"/>
    </row>
    <row r="4" spans="1:4" ht="21.95" customHeight="1">
      <c r="A4" s="846" t="s">
        <v>80</v>
      </c>
      <c r="B4" s="846" t="s">
        <v>82</v>
      </c>
      <c r="C4" s="847"/>
      <c r="D4" s="846" t="s">
        <v>149</v>
      </c>
    </row>
    <row r="5" spans="1:4" ht="21.95" customHeight="1">
      <c r="A5" s="846"/>
      <c r="B5" s="116" t="s">
        <v>287</v>
      </c>
      <c r="C5" s="711" t="s">
        <v>288</v>
      </c>
      <c r="D5" s="846"/>
    </row>
    <row r="6" spans="1:4" ht="24.95" customHeight="1">
      <c r="A6" s="116" t="s">
        <v>283</v>
      </c>
      <c r="B6" s="712">
        <f>B7+B31</f>
        <v>15589</v>
      </c>
      <c r="C6" s="713">
        <f>C7+C20+C30</f>
        <v>189604.05112250001</v>
      </c>
      <c r="D6" s="714"/>
    </row>
    <row r="7" spans="1:4" ht="24.95" customHeight="1">
      <c r="A7" s="714" t="s">
        <v>289</v>
      </c>
      <c r="B7" s="711">
        <f>'5.1县直单位'!D6+'5.2乡镇单位'!D6+'5.3教育系统人员'!C6+'5.4其他人员'!D7</f>
        <v>15541</v>
      </c>
      <c r="C7" s="713">
        <f>SUM(C8:C19)</f>
        <v>145504.90410000001</v>
      </c>
      <c r="D7" s="715"/>
    </row>
    <row r="8" spans="1:4" ht="24.95" customHeight="1">
      <c r="A8" s="119" t="s">
        <v>290</v>
      </c>
      <c r="B8" s="546"/>
      <c r="C8" s="716">
        <f>'5.1县直单位'!G6+'5.2乡镇单位'!G6+'5.3教育系统人员'!F6+'5.4其他人员'!J8+'5.4其他人员'!J18</f>
        <v>69125.695519999994</v>
      </c>
      <c r="D8" s="119"/>
    </row>
    <row r="9" spans="1:4" ht="24.95" customHeight="1">
      <c r="A9" s="119" t="s">
        <v>291</v>
      </c>
      <c r="B9" s="546"/>
      <c r="C9" s="716">
        <f>'5.1县直单位'!H6+'5.2乡镇单位'!H6+'5.3教育系统人员'!G6</f>
        <v>31189.591919999999</v>
      </c>
      <c r="D9" s="119"/>
    </row>
    <row r="10" spans="1:4" ht="24.95" customHeight="1">
      <c r="A10" s="119" t="s">
        <v>292</v>
      </c>
      <c r="B10" s="546"/>
      <c r="C10" s="716">
        <f>'5.1县直单位'!I6+'5.2乡镇单位'!I6+'5.3教育系统人员'!H6+23</f>
        <v>2968.9166599999999</v>
      </c>
      <c r="D10" s="119"/>
    </row>
    <row r="11" spans="1:4" ht="24.95" customHeight="1">
      <c r="A11" s="119" t="s">
        <v>293</v>
      </c>
      <c r="B11" s="546"/>
      <c r="C11" s="716">
        <f>'5.1县直单位'!K6+'5.2乡镇单位'!K6+'5.3教育系统人员'!J6</f>
        <v>3830.82</v>
      </c>
      <c r="D11" s="119"/>
    </row>
    <row r="12" spans="1:4" ht="24.95" customHeight="1">
      <c r="A12" s="715" t="s">
        <v>294</v>
      </c>
      <c r="B12" s="546"/>
      <c r="C12" s="716">
        <f>'5.1县直单位'!J6+'5.2乡镇单位'!J6+'5.3教育系统人员'!I6+'5.4其他人员'!N8+'5.4其他人员'!N18</f>
        <v>8780.58</v>
      </c>
      <c r="D12" s="119"/>
    </row>
    <row r="13" spans="1:4" ht="24.95" customHeight="1">
      <c r="A13" s="119" t="s">
        <v>295</v>
      </c>
      <c r="B13" s="546"/>
      <c r="C13" s="717">
        <v>6100</v>
      </c>
      <c r="D13" s="715" t="s">
        <v>296</v>
      </c>
    </row>
    <row r="14" spans="1:4" ht="24.95" customHeight="1">
      <c r="A14" s="119" t="s">
        <v>297</v>
      </c>
      <c r="B14" s="546"/>
      <c r="C14" s="716">
        <v>267</v>
      </c>
      <c r="D14" s="718" t="s">
        <v>298</v>
      </c>
    </row>
    <row r="15" spans="1:4" ht="24.95" customHeight="1">
      <c r="A15" s="119" t="s">
        <v>299</v>
      </c>
      <c r="B15" s="546"/>
      <c r="C15" s="716">
        <v>253</v>
      </c>
      <c r="D15" s="718" t="s">
        <v>298</v>
      </c>
    </row>
    <row r="16" spans="1:4" ht="24.95" customHeight="1">
      <c r="A16" s="119" t="s">
        <v>300</v>
      </c>
      <c r="B16" s="546"/>
      <c r="C16" s="716">
        <v>8145</v>
      </c>
      <c r="D16" s="119"/>
    </row>
    <row r="17" spans="1:4" ht="33.950000000000003" customHeight="1">
      <c r="A17" s="715" t="s">
        <v>301</v>
      </c>
      <c r="B17" s="546"/>
      <c r="C17" s="716">
        <v>5739</v>
      </c>
      <c r="D17" s="715" t="s">
        <v>302</v>
      </c>
    </row>
    <row r="18" spans="1:4" ht="24.95" customHeight="1">
      <c r="A18" s="119" t="s">
        <v>303</v>
      </c>
      <c r="B18" s="546"/>
      <c r="C18" s="716">
        <v>7961.3</v>
      </c>
      <c r="D18" s="715" t="s">
        <v>304</v>
      </c>
    </row>
    <row r="19" spans="1:4" ht="24.95" customHeight="1">
      <c r="A19" s="119" t="s">
        <v>305</v>
      </c>
      <c r="B19" s="711"/>
      <c r="C19" s="716">
        <v>1144</v>
      </c>
      <c r="D19" s="119"/>
    </row>
    <row r="20" spans="1:4" ht="24.95" customHeight="1">
      <c r="A20" s="714" t="s">
        <v>306</v>
      </c>
      <c r="B20" s="711"/>
      <c r="C20" s="713">
        <f>C21+C22+C23+C24+C25+C28</f>
        <v>42645.697022499997</v>
      </c>
      <c r="D20" s="119"/>
    </row>
    <row r="21" spans="1:4" ht="24.95" customHeight="1">
      <c r="A21" s="119" t="s">
        <v>307</v>
      </c>
      <c r="B21" s="546"/>
      <c r="C21" s="719">
        <f>'5.1县直单位'!M6+'5.2乡镇单位'!M6+'5.3教育系统人员'!L6+'5.4其他人员'!O8+87</f>
        <v>17300.167856</v>
      </c>
      <c r="D21" s="715" t="s">
        <v>308</v>
      </c>
    </row>
    <row r="22" spans="1:4" ht="24.95" customHeight="1">
      <c r="A22" s="119" t="s">
        <v>309</v>
      </c>
      <c r="B22" s="546"/>
      <c r="C22" s="716">
        <f>'5.1县直单位'!N6+'5.2乡镇单位'!N6+'5.3教育系统人员'!M6+'5.4其他人员'!P8</f>
        <v>8367.7653855000008</v>
      </c>
      <c r="D22" s="715" t="s">
        <v>310</v>
      </c>
    </row>
    <row r="23" spans="1:4" ht="24.95" customHeight="1">
      <c r="A23" s="119" t="s">
        <v>311</v>
      </c>
      <c r="B23" s="546"/>
      <c r="C23" s="716">
        <v>550</v>
      </c>
      <c r="D23" s="715" t="s">
        <v>312</v>
      </c>
    </row>
    <row r="24" spans="1:4" ht="24.95" customHeight="1">
      <c r="A24" s="119" t="s">
        <v>313</v>
      </c>
      <c r="B24" s="546"/>
      <c r="C24" s="716">
        <v>385</v>
      </c>
      <c r="D24" s="715" t="s">
        <v>314</v>
      </c>
    </row>
    <row r="25" spans="1:4" ht="24.95" customHeight="1">
      <c r="A25" s="119" t="s">
        <v>315</v>
      </c>
      <c r="B25" s="546"/>
      <c r="C25" s="716">
        <f>C26+C27</f>
        <v>8530.7637809999997</v>
      </c>
      <c r="D25" s="715" t="s">
        <v>316</v>
      </c>
    </row>
    <row r="26" spans="1:4" ht="24.95" customHeight="1">
      <c r="A26" s="119" t="s">
        <v>317</v>
      </c>
      <c r="B26" s="546"/>
      <c r="C26" s="716">
        <f>'5.1县直单位'!O6+'5.2乡镇单位'!O6+'5.3教育系统人员'!N6+'5.4其他人员'!Q8</f>
        <v>7530.7637809999997</v>
      </c>
      <c r="D26" s="715" t="s">
        <v>316</v>
      </c>
    </row>
    <row r="27" spans="1:4" ht="24.95" customHeight="1">
      <c r="A27" s="119" t="s">
        <v>318</v>
      </c>
      <c r="B27" s="546"/>
      <c r="C27" s="716">
        <v>1000</v>
      </c>
      <c r="D27" s="119" t="s">
        <v>319</v>
      </c>
    </row>
    <row r="28" spans="1:4" ht="24.95" customHeight="1">
      <c r="A28" s="119" t="s">
        <v>320</v>
      </c>
      <c r="B28" s="546"/>
      <c r="C28" s="716">
        <v>7512</v>
      </c>
      <c r="D28" s="715" t="s">
        <v>321</v>
      </c>
    </row>
    <row r="29" spans="1:4" ht="24.95" customHeight="1">
      <c r="A29" s="119" t="s">
        <v>322</v>
      </c>
      <c r="B29" s="546"/>
      <c r="C29" s="716">
        <v>39</v>
      </c>
      <c r="D29" s="715"/>
    </row>
    <row r="30" spans="1:4" ht="24.95" customHeight="1">
      <c r="A30" s="714" t="s">
        <v>323</v>
      </c>
      <c r="B30" s="712"/>
      <c r="C30" s="713">
        <f>SUM(C31:C32)</f>
        <v>1453.45</v>
      </c>
      <c r="D30" s="119"/>
    </row>
    <row r="31" spans="1:4" ht="24.95" customHeight="1">
      <c r="A31" s="715" t="s">
        <v>324</v>
      </c>
      <c r="B31" s="546">
        <v>48</v>
      </c>
      <c r="C31" s="717">
        <f>'5.4其他人员'!H26</f>
        <v>251.57</v>
      </c>
      <c r="D31" s="119"/>
    </row>
    <row r="32" spans="1:4">
      <c r="A32" s="119" t="s">
        <v>325</v>
      </c>
      <c r="B32" s="117"/>
      <c r="C32" s="720">
        <v>1201.8800000000001</v>
      </c>
      <c r="D32" s="119"/>
    </row>
  </sheetData>
  <mergeCells count="5">
    <mergeCell ref="A2:D2"/>
    <mergeCell ref="A3:D3"/>
    <mergeCell ref="B4:C4"/>
    <mergeCell ref="A4:A5"/>
    <mergeCell ref="D4:D5"/>
  </mergeCells>
  <phoneticPr fontId="92" type="noConversion"/>
  <pageMargins left="0.75138888888888899" right="0.75138888888888899" top="0.86597222222222203" bottom="0.51180555555555596" header="0.5" footer="0.39305555555555599"/>
  <pageSetup paperSize="9" scale="98" firstPageNumber="9" fitToHeight="0" orientation="portrait" useFirstPageNumber="1"/>
  <headerFooter>
    <oddFooter>&amp;C&amp;12&amp;P</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S119"/>
  <sheetViews>
    <sheetView topLeftCell="A109" workbookViewId="0">
      <selection activeCell="H117" sqref="H117"/>
    </sheetView>
  </sheetViews>
  <sheetFormatPr defaultColWidth="9.140625" defaultRowHeight="12.75"/>
  <cols>
    <col min="1" max="1" width="5.5703125" style="691" customWidth="1"/>
    <col min="2" max="2" width="9" style="671" customWidth="1"/>
    <col min="3" max="3" width="21.140625" style="692" customWidth="1"/>
    <col min="4" max="4" width="9.140625" style="691"/>
    <col min="5" max="8" width="9.7109375" style="691" customWidth="1"/>
    <col min="9" max="9" width="11.85546875" style="691" customWidth="1"/>
    <col min="10" max="11" width="9.5703125" style="691" customWidth="1"/>
    <col min="12" max="12" width="9.42578125" style="648" customWidth="1"/>
    <col min="13" max="15" width="10.42578125" style="64" customWidth="1"/>
    <col min="16" max="16" width="9.140625" style="64" customWidth="1"/>
    <col min="17" max="18" width="9.140625" style="64"/>
    <col min="19" max="19" width="9.140625" style="64" hidden="1" customWidth="1"/>
    <col min="20" max="16384" width="9.140625" style="64"/>
  </cols>
  <sheetData>
    <row r="1" spans="1:19" s="689" customFormat="1" ht="13.5">
      <c r="A1" s="431" t="s">
        <v>326</v>
      </c>
      <c r="B1" s="431"/>
      <c r="C1" s="693"/>
      <c r="D1" s="694"/>
      <c r="E1" s="694"/>
      <c r="F1" s="621"/>
      <c r="G1" s="621"/>
      <c r="H1" s="621"/>
      <c r="I1" s="621"/>
      <c r="J1" s="621"/>
      <c r="K1" s="621"/>
      <c r="L1" s="621"/>
      <c r="M1" s="694"/>
      <c r="N1" s="694"/>
      <c r="O1" s="694"/>
      <c r="P1" s="694"/>
      <c r="Q1" s="694"/>
      <c r="R1" s="695"/>
      <c r="S1" s="696"/>
    </row>
    <row r="2" spans="1:19" s="689" customFormat="1" ht="39" customHeight="1">
      <c r="A2" s="848" t="s">
        <v>327</v>
      </c>
      <c r="B2" s="848"/>
      <c r="C2" s="849"/>
      <c r="D2" s="848"/>
      <c r="E2" s="848"/>
      <c r="F2" s="848"/>
      <c r="G2" s="848"/>
      <c r="H2" s="848"/>
      <c r="I2" s="848"/>
      <c r="J2" s="848"/>
      <c r="K2" s="848"/>
      <c r="L2" s="848"/>
      <c r="M2" s="848"/>
      <c r="N2" s="848"/>
      <c r="O2" s="848"/>
      <c r="P2" s="848"/>
      <c r="Q2" s="848"/>
      <c r="R2" s="695"/>
      <c r="S2" s="696"/>
    </row>
    <row r="3" spans="1:19" s="690" customFormat="1">
      <c r="A3" s="850" t="s">
        <v>78</v>
      </c>
      <c r="B3" s="850"/>
      <c r="C3" s="850"/>
      <c r="D3" s="697"/>
      <c r="E3" s="697"/>
      <c r="F3" s="698"/>
      <c r="G3" s="851"/>
      <c r="H3" s="851"/>
      <c r="I3" s="698"/>
      <c r="J3" s="698"/>
      <c r="K3" s="699"/>
      <c r="L3" s="699"/>
      <c r="M3" s="700"/>
      <c r="N3" s="701"/>
      <c r="O3" s="701"/>
      <c r="P3" s="701"/>
      <c r="Q3" s="852" t="s">
        <v>328</v>
      </c>
      <c r="R3" s="852"/>
      <c r="S3" s="702"/>
    </row>
    <row r="4" spans="1:19" s="671" customFormat="1" ht="18" customHeight="1">
      <c r="A4" s="853" t="s">
        <v>79</v>
      </c>
      <c r="B4" s="853" t="s">
        <v>329</v>
      </c>
      <c r="C4" s="856" t="s">
        <v>330</v>
      </c>
      <c r="D4" s="853" t="s">
        <v>331</v>
      </c>
      <c r="E4" s="853" t="s">
        <v>283</v>
      </c>
      <c r="F4" s="853" t="s">
        <v>332</v>
      </c>
      <c r="G4" s="853"/>
      <c r="H4" s="853"/>
      <c r="I4" s="853"/>
      <c r="J4" s="853"/>
      <c r="K4" s="853"/>
      <c r="L4" s="854" t="s">
        <v>333</v>
      </c>
      <c r="M4" s="855"/>
      <c r="N4" s="855"/>
      <c r="O4" s="855"/>
      <c r="P4" s="853" t="s">
        <v>248</v>
      </c>
      <c r="Q4" s="853" t="s">
        <v>249</v>
      </c>
      <c r="R4" s="853" t="s">
        <v>329</v>
      </c>
      <c r="S4" s="696"/>
    </row>
    <row r="5" spans="1:19" s="671" customFormat="1" ht="24">
      <c r="A5" s="853"/>
      <c r="B5" s="853"/>
      <c r="C5" s="856"/>
      <c r="D5" s="853"/>
      <c r="E5" s="855"/>
      <c r="F5" s="454" t="s">
        <v>334</v>
      </c>
      <c r="G5" s="703" t="s">
        <v>335</v>
      </c>
      <c r="H5" s="703" t="s">
        <v>336</v>
      </c>
      <c r="I5" s="703" t="s">
        <v>337</v>
      </c>
      <c r="J5" s="703" t="s">
        <v>338</v>
      </c>
      <c r="K5" s="704" t="s">
        <v>339</v>
      </c>
      <c r="L5" s="705" t="s">
        <v>334</v>
      </c>
      <c r="M5" s="706" t="s">
        <v>340</v>
      </c>
      <c r="N5" s="706" t="s">
        <v>341</v>
      </c>
      <c r="O5" s="706" t="s">
        <v>342</v>
      </c>
      <c r="P5" s="853"/>
      <c r="Q5" s="853"/>
      <c r="R5" s="853"/>
      <c r="S5" s="696"/>
    </row>
    <row r="6" spans="1:19" s="671" customFormat="1" ht="18" customHeight="1">
      <c r="A6" s="449"/>
      <c r="B6" s="449"/>
      <c r="C6" s="229"/>
      <c r="D6" s="678">
        <f t="shared" ref="D6:O6" si="0">SUM(D7:D119)</f>
        <v>4959</v>
      </c>
      <c r="E6" s="640">
        <f t="shared" si="0"/>
        <v>56544.638028499998</v>
      </c>
      <c r="F6" s="640">
        <f t="shared" si="0"/>
        <v>43896.851300000002</v>
      </c>
      <c r="G6" s="640">
        <f t="shared" si="0"/>
        <v>21841.314719999998</v>
      </c>
      <c r="H6" s="640">
        <f t="shared" si="0"/>
        <v>12128.790720000001</v>
      </c>
      <c r="I6" s="640">
        <f t="shared" si="0"/>
        <v>1800.20066</v>
      </c>
      <c r="J6" s="640">
        <f t="shared" si="0"/>
        <v>5560.5011999999997</v>
      </c>
      <c r="K6" s="640">
        <f t="shared" si="0"/>
        <v>2566.0439999999999</v>
      </c>
      <c r="L6" s="640">
        <f t="shared" si="0"/>
        <v>12647.786728499999</v>
      </c>
      <c r="M6" s="640">
        <f t="shared" si="0"/>
        <v>6686.1395679999996</v>
      </c>
      <c r="N6" s="640">
        <f t="shared" si="0"/>
        <v>3036.4582555000002</v>
      </c>
      <c r="O6" s="640">
        <f t="shared" si="0"/>
        <v>2925.188905</v>
      </c>
      <c r="P6" s="663"/>
      <c r="Q6" s="663"/>
      <c r="R6" s="663"/>
      <c r="S6" s="696"/>
    </row>
    <row r="7" spans="1:19" s="671" customFormat="1" ht="26.1" customHeight="1">
      <c r="A7" s="663">
        <v>1</v>
      </c>
      <c r="B7" s="663" t="s">
        <v>343</v>
      </c>
      <c r="C7" s="684" t="s">
        <v>344</v>
      </c>
      <c r="D7" s="663">
        <v>56</v>
      </c>
      <c r="E7" s="640">
        <f>F7+L7</f>
        <v>639.16691900000001</v>
      </c>
      <c r="F7" s="640">
        <f>G7+H7+I7+J7+K7</f>
        <v>500.99900000000002</v>
      </c>
      <c r="G7" s="640">
        <v>230.9496</v>
      </c>
      <c r="H7" s="640">
        <v>131.364</v>
      </c>
      <c r="I7" s="640">
        <v>19.245799999999999</v>
      </c>
      <c r="J7" s="640">
        <v>78.159599999999998</v>
      </c>
      <c r="K7" s="640">
        <v>41.28</v>
      </c>
      <c r="L7" s="640">
        <f>M7+N7+O7</f>
        <v>138.16791900000001</v>
      </c>
      <c r="M7" s="640">
        <v>73.555040000000005</v>
      </c>
      <c r="N7" s="640">
        <v>32.432549000000002</v>
      </c>
      <c r="O7" s="662">
        <v>32.180329999999998</v>
      </c>
      <c r="P7" s="663">
        <v>201</v>
      </c>
      <c r="Q7" s="663">
        <v>301</v>
      </c>
      <c r="R7" s="663" t="s">
        <v>345</v>
      </c>
      <c r="S7" s="696">
        <v>47</v>
      </c>
    </row>
    <row r="8" spans="1:19" s="671" customFormat="1" ht="26.1" customHeight="1">
      <c r="A8" s="663">
        <v>2</v>
      </c>
      <c r="B8" s="663" t="s">
        <v>343</v>
      </c>
      <c r="C8" s="684" t="s">
        <v>346</v>
      </c>
      <c r="D8" s="663">
        <v>82</v>
      </c>
      <c r="E8" s="640">
        <f t="shared" ref="E8:E39" si="1">F8+L8</f>
        <v>1003.1995985</v>
      </c>
      <c r="F8" s="640">
        <f t="shared" ref="F8:F39" si="2">G8+H8+I8+J8+K8</f>
        <v>786.53869999999995</v>
      </c>
      <c r="G8" s="640">
        <v>376.74119999999999</v>
      </c>
      <c r="H8" s="640">
        <v>193.8492</v>
      </c>
      <c r="I8" s="640">
        <v>31.2011</v>
      </c>
      <c r="J8" s="640">
        <v>117.8112</v>
      </c>
      <c r="K8" s="640">
        <v>66.936000000000007</v>
      </c>
      <c r="L8" s="640">
        <f t="shared" ref="L8:L39" si="3">M8+N8+O8</f>
        <v>216.6608985</v>
      </c>
      <c r="M8" s="640">
        <v>115.136432</v>
      </c>
      <c r="N8" s="640">
        <v>51.152277499999997</v>
      </c>
      <c r="O8" s="662">
        <v>50.372188999999999</v>
      </c>
      <c r="P8" s="663">
        <v>201</v>
      </c>
      <c r="Q8" s="663">
        <v>301</v>
      </c>
      <c r="R8" s="663" t="s">
        <v>345</v>
      </c>
      <c r="S8" s="696">
        <v>72</v>
      </c>
    </row>
    <row r="9" spans="1:19" s="671" customFormat="1" ht="26.1" customHeight="1">
      <c r="A9" s="663">
        <v>3</v>
      </c>
      <c r="B9" s="663" t="s">
        <v>343</v>
      </c>
      <c r="C9" s="684" t="s">
        <v>347</v>
      </c>
      <c r="D9" s="664">
        <v>44</v>
      </c>
      <c r="E9" s="640">
        <f t="shared" si="1"/>
        <v>560.72871550000002</v>
      </c>
      <c r="F9" s="640">
        <f t="shared" si="2"/>
        <v>439.79050000000001</v>
      </c>
      <c r="G9" s="640">
        <v>211.29239999999999</v>
      </c>
      <c r="H9" s="640">
        <v>106.9752</v>
      </c>
      <c r="I9" s="640">
        <v>17.607700000000001</v>
      </c>
      <c r="J9" s="640">
        <v>65.815200000000004</v>
      </c>
      <c r="K9" s="640">
        <v>38.1</v>
      </c>
      <c r="L9" s="640">
        <f t="shared" si="3"/>
        <v>120.9382155</v>
      </c>
      <c r="M9" s="640">
        <v>64.270480000000006</v>
      </c>
      <c r="N9" s="640">
        <v>28.549400500000001</v>
      </c>
      <c r="O9" s="662">
        <v>28.118334999999998</v>
      </c>
      <c r="P9" s="663">
        <v>201</v>
      </c>
      <c r="Q9" s="663">
        <v>301</v>
      </c>
      <c r="R9" s="663" t="s">
        <v>345</v>
      </c>
      <c r="S9" s="696">
        <v>43</v>
      </c>
    </row>
    <row r="10" spans="1:19" s="671" customFormat="1" ht="26.1" customHeight="1">
      <c r="A10" s="663">
        <v>4</v>
      </c>
      <c r="B10" s="663" t="s">
        <v>343</v>
      </c>
      <c r="C10" s="684" t="s">
        <v>348</v>
      </c>
      <c r="D10" s="664">
        <v>26</v>
      </c>
      <c r="E10" s="640">
        <f t="shared" si="1"/>
        <v>348.4838565</v>
      </c>
      <c r="F10" s="640">
        <f t="shared" si="2"/>
        <v>273.36630000000002</v>
      </c>
      <c r="G10" s="640">
        <v>133.23240000000001</v>
      </c>
      <c r="H10" s="640">
        <v>64.742400000000004</v>
      </c>
      <c r="I10" s="640">
        <v>11.1027</v>
      </c>
      <c r="J10" s="640">
        <v>40.252800000000001</v>
      </c>
      <c r="K10" s="640">
        <v>24.036000000000001</v>
      </c>
      <c r="L10" s="640">
        <f t="shared" si="3"/>
        <v>75.117556500000006</v>
      </c>
      <c r="M10" s="640">
        <v>39.892848000000001</v>
      </c>
      <c r="N10" s="640">
        <v>17.771587499999999</v>
      </c>
      <c r="O10" s="662">
        <v>17.453120999999999</v>
      </c>
      <c r="P10" s="663">
        <v>201</v>
      </c>
      <c r="Q10" s="663">
        <v>301</v>
      </c>
      <c r="R10" s="663" t="s">
        <v>345</v>
      </c>
      <c r="S10" s="696">
        <v>25</v>
      </c>
    </row>
    <row r="11" spans="1:19" s="671" customFormat="1" ht="26.1" customHeight="1">
      <c r="A11" s="663">
        <v>5</v>
      </c>
      <c r="B11" s="663" t="s">
        <v>343</v>
      </c>
      <c r="C11" s="684" t="s">
        <v>349</v>
      </c>
      <c r="D11" s="664">
        <v>20</v>
      </c>
      <c r="E11" s="640">
        <f t="shared" si="1"/>
        <v>240.3887105</v>
      </c>
      <c r="F11" s="640">
        <f t="shared" si="2"/>
        <v>188.3459</v>
      </c>
      <c r="G11" s="640">
        <v>90.214799999999997</v>
      </c>
      <c r="H11" s="640">
        <v>46.748399999999997</v>
      </c>
      <c r="I11" s="640">
        <v>7.5179</v>
      </c>
      <c r="J11" s="640">
        <v>28.396799999999999</v>
      </c>
      <c r="K11" s="640">
        <v>15.468</v>
      </c>
      <c r="L11" s="640">
        <f t="shared" si="3"/>
        <v>52.042810500000002</v>
      </c>
      <c r="M11" s="640">
        <v>27.660464000000001</v>
      </c>
      <c r="N11" s="640">
        <v>12.280893499999999</v>
      </c>
      <c r="O11" s="662">
        <v>12.101452999999999</v>
      </c>
      <c r="P11" s="663">
        <v>206</v>
      </c>
      <c r="Q11" s="663">
        <v>301</v>
      </c>
      <c r="R11" s="663" t="s">
        <v>350</v>
      </c>
      <c r="S11" s="696">
        <v>18</v>
      </c>
    </row>
    <row r="12" spans="1:19" s="671" customFormat="1" ht="26.1" customHeight="1">
      <c r="A12" s="663">
        <v>6</v>
      </c>
      <c r="B12" s="663" t="s">
        <v>343</v>
      </c>
      <c r="C12" s="684" t="s">
        <v>351</v>
      </c>
      <c r="D12" s="664">
        <v>6</v>
      </c>
      <c r="E12" s="640">
        <f t="shared" si="1"/>
        <v>65.564974500000005</v>
      </c>
      <c r="F12" s="640">
        <f t="shared" si="2"/>
        <v>51.410699999999999</v>
      </c>
      <c r="G12" s="640">
        <v>23.5764</v>
      </c>
      <c r="H12" s="640">
        <v>13.428000000000001</v>
      </c>
      <c r="I12" s="640">
        <v>1.9646999999999999</v>
      </c>
      <c r="J12" s="640">
        <v>8.1696000000000009</v>
      </c>
      <c r="K12" s="640">
        <v>4.2720000000000002</v>
      </c>
      <c r="L12" s="640">
        <f t="shared" si="3"/>
        <v>14.1542745</v>
      </c>
      <c r="M12" s="640">
        <v>7.542192</v>
      </c>
      <c r="N12" s="640">
        <v>3.3123735000000001</v>
      </c>
      <c r="O12" s="662">
        <v>3.299709</v>
      </c>
      <c r="P12" s="663">
        <v>201</v>
      </c>
      <c r="Q12" s="663">
        <v>301</v>
      </c>
      <c r="R12" s="663" t="s">
        <v>345</v>
      </c>
      <c r="S12" s="696">
        <v>5</v>
      </c>
    </row>
    <row r="13" spans="1:19" s="671" customFormat="1" ht="26.1" customHeight="1">
      <c r="A13" s="663">
        <v>7</v>
      </c>
      <c r="B13" s="663" t="s">
        <v>343</v>
      </c>
      <c r="C13" s="684" t="s">
        <v>352</v>
      </c>
      <c r="D13" s="664">
        <v>5</v>
      </c>
      <c r="E13" s="640">
        <f t="shared" si="1"/>
        <v>55.4443555</v>
      </c>
      <c r="F13" s="640">
        <f t="shared" si="2"/>
        <v>43.471299999999999</v>
      </c>
      <c r="G13" s="640">
        <v>20.045999999999999</v>
      </c>
      <c r="H13" s="640">
        <v>11.288399999999999</v>
      </c>
      <c r="I13" s="640">
        <v>1.6705000000000001</v>
      </c>
      <c r="J13" s="640">
        <v>6.8544</v>
      </c>
      <c r="K13" s="640">
        <v>3.6120000000000001</v>
      </c>
      <c r="L13" s="640">
        <f t="shared" si="3"/>
        <v>11.973055499999999</v>
      </c>
      <c r="M13" s="640">
        <v>6.3774879999999996</v>
      </c>
      <c r="N13" s="640">
        <v>2.8054165000000002</v>
      </c>
      <c r="O13" s="662">
        <v>2.7901509999999998</v>
      </c>
      <c r="P13" s="663">
        <v>201</v>
      </c>
      <c r="Q13" s="663">
        <v>301</v>
      </c>
      <c r="R13" s="663" t="s">
        <v>345</v>
      </c>
      <c r="S13" s="696">
        <v>6</v>
      </c>
    </row>
    <row r="14" spans="1:19" s="671" customFormat="1" ht="26.1" customHeight="1">
      <c r="A14" s="663">
        <v>8</v>
      </c>
      <c r="B14" s="663" t="s">
        <v>343</v>
      </c>
      <c r="C14" s="684" t="s">
        <v>353</v>
      </c>
      <c r="D14" s="664">
        <v>11</v>
      </c>
      <c r="E14" s="640">
        <f t="shared" si="1"/>
        <v>132.83188799999999</v>
      </c>
      <c r="F14" s="640">
        <f t="shared" si="2"/>
        <v>103.96680000000001</v>
      </c>
      <c r="G14" s="640">
        <v>51.667200000000001</v>
      </c>
      <c r="H14" s="640">
        <v>25.965599999999998</v>
      </c>
      <c r="I14" s="640">
        <v>4.3056000000000001</v>
      </c>
      <c r="J14" s="640">
        <v>13.2804</v>
      </c>
      <c r="K14" s="640">
        <v>8.7479999999999993</v>
      </c>
      <c r="L14" s="640">
        <f t="shared" si="3"/>
        <v>28.865088</v>
      </c>
      <c r="M14" s="640">
        <v>15.235008000000001</v>
      </c>
      <c r="N14" s="640">
        <v>6.9647639999999997</v>
      </c>
      <c r="O14" s="662">
        <v>6.6653159999999998</v>
      </c>
      <c r="P14" s="663">
        <v>201</v>
      </c>
      <c r="Q14" s="663">
        <v>301</v>
      </c>
      <c r="R14" s="663" t="s">
        <v>354</v>
      </c>
      <c r="S14" s="696">
        <v>11</v>
      </c>
    </row>
    <row r="15" spans="1:19" s="671" customFormat="1" ht="26.1" customHeight="1">
      <c r="A15" s="663">
        <v>9</v>
      </c>
      <c r="B15" s="663" t="s">
        <v>343</v>
      </c>
      <c r="C15" s="684" t="s">
        <v>355</v>
      </c>
      <c r="D15" s="664">
        <v>14</v>
      </c>
      <c r="E15" s="640">
        <f t="shared" si="1"/>
        <v>161.90893299999999</v>
      </c>
      <c r="F15" s="640">
        <f t="shared" si="2"/>
        <v>126.7666</v>
      </c>
      <c r="G15" s="640">
        <v>60.232799999999997</v>
      </c>
      <c r="H15" s="640">
        <v>32.998800000000003</v>
      </c>
      <c r="I15" s="640">
        <v>5.0194000000000001</v>
      </c>
      <c r="J15" s="640">
        <v>18.2316</v>
      </c>
      <c r="K15" s="640">
        <v>10.284000000000001</v>
      </c>
      <c r="L15" s="640">
        <f t="shared" si="3"/>
        <v>35.142333000000001</v>
      </c>
      <c r="M15" s="640">
        <v>18.637215999999999</v>
      </c>
      <c r="N15" s="640">
        <v>8.3513350000000006</v>
      </c>
      <c r="O15" s="662">
        <v>8.1537819999999996</v>
      </c>
      <c r="P15" s="663">
        <v>201</v>
      </c>
      <c r="Q15" s="663">
        <v>301</v>
      </c>
      <c r="R15" s="663" t="s">
        <v>354</v>
      </c>
      <c r="S15" s="696">
        <v>14</v>
      </c>
    </row>
    <row r="16" spans="1:19" s="671" customFormat="1" ht="26.1" customHeight="1">
      <c r="A16" s="663">
        <v>10</v>
      </c>
      <c r="B16" s="663" t="s">
        <v>343</v>
      </c>
      <c r="C16" s="684" t="s">
        <v>356</v>
      </c>
      <c r="D16" s="664">
        <v>11</v>
      </c>
      <c r="E16" s="640">
        <f t="shared" si="1"/>
        <v>131.61752050000001</v>
      </c>
      <c r="F16" s="640">
        <f t="shared" si="2"/>
        <v>103.2343</v>
      </c>
      <c r="G16" s="640">
        <v>49.314</v>
      </c>
      <c r="H16" s="640">
        <v>25.412400000000002</v>
      </c>
      <c r="I16" s="640">
        <v>4.1094999999999997</v>
      </c>
      <c r="J16" s="640">
        <v>15.4344</v>
      </c>
      <c r="K16" s="640">
        <v>8.9640000000000004</v>
      </c>
      <c r="L16" s="640">
        <f t="shared" si="3"/>
        <v>28.3832205</v>
      </c>
      <c r="M16" s="640">
        <v>15.083247999999999</v>
      </c>
      <c r="N16" s="640">
        <v>6.7010515000000002</v>
      </c>
      <c r="O16" s="662">
        <v>6.5989209999999998</v>
      </c>
      <c r="P16" s="663">
        <v>201</v>
      </c>
      <c r="Q16" s="663">
        <v>301</v>
      </c>
      <c r="R16" s="663" t="s">
        <v>345</v>
      </c>
      <c r="S16" s="696">
        <v>9</v>
      </c>
    </row>
    <row r="17" spans="1:19" s="671" customFormat="1" ht="26.1" customHeight="1">
      <c r="A17" s="663">
        <v>11</v>
      </c>
      <c r="B17" s="663" t="s">
        <v>343</v>
      </c>
      <c r="C17" s="684" t="s">
        <v>357</v>
      </c>
      <c r="D17" s="664">
        <v>13</v>
      </c>
      <c r="E17" s="640">
        <f t="shared" si="1"/>
        <v>164.36289099999999</v>
      </c>
      <c r="F17" s="640">
        <f t="shared" si="2"/>
        <v>128.47659999999999</v>
      </c>
      <c r="G17" s="640">
        <v>63.976799999999997</v>
      </c>
      <c r="H17" s="640">
        <v>30.957599999999999</v>
      </c>
      <c r="I17" s="640">
        <v>5.3314000000000004</v>
      </c>
      <c r="J17" s="640">
        <v>18.706800000000001</v>
      </c>
      <c r="K17" s="640">
        <v>9.5039999999999996</v>
      </c>
      <c r="L17" s="640">
        <f t="shared" si="3"/>
        <v>35.886291</v>
      </c>
      <c r="M17" s="640">
        <v>19.035616000000001</v>
      </c>
      <c r="N17" s="640">
        <v>8.5225930000000005</v>
      </c>
      <c r="O17" s="662">
        <v>8.3280820000000002</v>
      </c>
      <c r="P17" s="663">
        <v>201</v>
      </c>
      <c r="Q17" s="663">
        <v>301</v>
      </c>
      <c r="R17" s="663" t="s">
        <v>345</v>
      </c>
      <c r="S17" s="696">
        <v>14</v>
      </c>
    </row>
    <row r="18" spans="1:19" s="671" customFormat="1" ht="26.1" customHeight="1">
      <c r="A18" s="663">
        <v>12</v>
      </c>
      <c r="B18" s="663" t="s">
        <v>343</v>
      </c>
      <c r="C18" s="684" t="s">
        <v>358</v>
      </c>
      <c r="D18" s="664">
        <v>122</v>
      </c>
      <c r="E18" s="640">
        <f t="shared" si="1"/>
        <v>1486.0186385</v>
      </c>
      <c r="F18" s="640">
        <f t="shared" si="2"/>
        <v>1163.5487000000001</v>
      </c>
      <c r="G18" s="640">
        <v>525.91560000000004</v>
      </c>
      <c r="H18" s="640">
        <v>329.0616</v>
      </c>
      <c r="I18" s="640">
        <v>43.826300000000003</v>
      </c>
      <c r="J18" s="640">
        <v>171.07320000000001</v>
      </c>
      <c r="K18" s="640">
        <v>93.671999999999997</v>
      </c>
      <c r="L18" s="640">
        <f t="shared" si="3"/>
        <v>322.46993850000001</v>
      </c>
      <c r="M18" s="640">
        <v>171.180272</v>
      </c>
      <c r="N18" s="640">
        <v>76.398297499999998</v>
      </c>
      <c r="O18" s="662">
        <v>74.891368999999997</v>
      </c>
      <c r="P18" s="663">
        <v>201</v>
      </c>
      <c r="Q18" s="663">
        <v>301</v>
      </c>
      <c r="R18" s="663" t="s">
        <v>345</v>
      </c>
      <c r="S18" s="696">
        <v>119</v>
      </c>
    </row>
    <row r="19" spans="1:19" s="671" customFormat="1" ht="26.1" customHeight="1">
      <c r="A19" s="663">
        <v>13</v>
      </c>
      <c r="B19" s="663" t="s">
        <v>343</v>
      </c>
      <c r="C19" s="684" t="s">
        <v>359</v>
      </c>
      <c r="D19" s="664">
        <v>35</v>
      </c>
      <c r="E19" s="640">
        <f t="shared" si="1"/>
        <v>391.04539249999999</v>
      </c>
      <c r="F19" s="640">
        <f t="shared" si="2"/>
        <v>307.04390000000001</v>
      </c>
      <c r="G19" s="640">
        <v>138.51240000000001</v>
      </c>
      <c r="H19" s="640">
        <v>80.659199999999998</v>
      </c>
      <c r="I19" s="640">
        <v>11.5427</v>
      </c>
      <c r="J19" s="640">
        <v>49.245600000000003</v>
      </c>
      <c r="K19" s="640">
        <v>27.084</v>
      </c>
      <c r="L19" s="640">
        <f t="shared" si="3"/>
        <v>84.001492499999998</v>
      </c>
      <c r="M19" s="640">
        <v>44.793584000000003</v>
      </c>
      <c r="N19" s="640">
        <v>19.610715500000001</v>
      </c>
      <c r="O19" s="662">
        <v>19.597193000000001</v>
      </c>
      <c r="P19" s="663">
        <v>201</v>
      </c>
      <c r="Q19" s="663">
        <v>301</v>
      </c>
      <c r="R19" s="663" t="s">
        <v>345</v>
      </c>
      <c r="S19" s="696">
        <v>39</v>
      </c>
    </row>
    <row r="20" spans="1:19" s="671" customFormat="1" ht="26.1" customHeight="1">
      <c r="A20" s="663">
        <v>14</v>
      </c>
      <c r="B20" s="663" t="s">
        <v>343</v>
      </c>
      <c r="C20" s="684" t="s">
        <v>360</v>
      </c>
      <c r="D20" s="664">
        <v>12</v>
      </c>
      <c r="E20" s="640">
        <f t="shared" si="1"/>
        <v>139.89933300000001</v>
      </c>
      <c r="F20" s="640">
        <f t="shared" si="2"/>
        <v>109.4766</v>
      </c>
      <c r="G20" s="640">
        <v>53.071199999999997</v>
      </c>
      <c r="H20" s="640">
        <v>27.049199999999999</v>
      </c>
      <c r="I20" s="640">
        <v>4.4226000000000001</v>
      </c>
      <c r="J20" s="640">
        <v>16.485600000000002</v>
      </c>
      <c r="K20" s="640">
        <v>8.4480000000000004</v>
      </c>
      <c r="L20" s="640">
        <f t="shared" si="3"/>
        <v>30.422733000000001</v>
      </c>
      <c r="M20" s="640">
        <v>16.164576</v>
      </c>
      <c r="N20" s="640">
        <v>7.1861550000000003</v>
      </c>
      <c r="O20" s="662">
        <v>7.0720020000000003</v>
      </c>
      <c r="P20" s="663">
        <v>201</v>
      </c>
      <c r="Q20" s="663">
        <v>301</v>
      </c>
      <c r="R20" s="663" t="s">
        <v>354</v>
      </c>
      <c r="S20" s="696">
        <v>11</v>
      </c>
    </row>
    <row r="21" spans="1:19" s="671" customFormat="1" ht="26.1" customHeight="1">
      <c r="A21" s="663">
        <v>15</v>
      </c>
      <c r="B21" s="663" t="s">
        <v>343</v>
      </c>
      <c r="C21" s="684" t="s">
        <v>361</v>
      </c>
      <c r="D21" s="664">
        <v>30</v>
      </c>
      <c r="E21" s="640">
        <f t="shared" si="1"/>
        <v>382.79904649999997</v>
      </c>
      <c r="F21" s="640">
        <f t="shared" si="2"/>
        <v>297.22190000000001</v>
      </c>
      <c r="G21" s="640">
        <v>155.65799999999999</v>
      </c>
      <c r="H21" s="640">
        <v>71.425200000000004</v>
      </c>
      <c r="I21" s="640">
        <v>12.7355</v>
      </c>
      <c r="J21" s="640">
        <v>43.627200000000002</v>
      </c>
      <c r="K21" s="640">
        <v>13.776</v>
      </c>
      <c r="L21" s="640">
        <f t="shared" si="3"/>
        <v>85.577146499999998</v>
      </c>
      <c r="M21" s="640">
        <v>45.351343999999997</v>
      </c>
      <c r="N21" s="640">
        <v>20.384589500000001</v>
      </c>
      <c r="O21" s="662">
        <v>19.841213</v>
      </c>
      <c r="P21" s="663">
        <v>201</v>
      </c>
      <c r="Q21" s="663">
        <v>301</v>
      </c>
      <c r="R21" s="663" t="s">
        <v>354</v>
      </c>
      <c r="S21" s="696">
        <v>28</v>
      </c>
    </row>
    <row r="22" spans="1:19" s="671" customFormat="1" ht="26.1" customHeight="1">
      <c r="A22" s="663">
        <v>16</v>
      </c>
      <c r="B22" s="663" t="s">
        <v>343</v>
      </c>
      <c r="C22" s="684" t="s">
        <v>362</v>
      </c>
      <c r="D22" s="664">
        <v>21</v>
      </c>
      <c r="E22" s="640">
        <f t="shared" si="1"/>
        <v>241.20044350000001</v>
      </c>
      <c r="F22" s="640">
        <f t="shared" si="2"/>
        <v>189.23410000000001</v>
      </c>
      <c r="G22" s="640">
        <v>88.460400000000007</v>
      </c>
      <c r="H22" s="640">
        <v>47.911200000000001</v>
      </c>
      <c r="I22" s="640">
        <v>7.3716999999999997</v>
      </c>
      <c r="J22" s="640">
        <v>29.0748</v>
      </c>
      <c r="K22" s="640">
        <v>16.416</v>
      </c>
      <c r="L22" s="640">
        <f t="shared" si="3"/>
        <v>51.966343500000001</v>
      </c>
      <c r="M22" s="640">
        <v>27.650895999999999</v>
      </c>
      <c r="N22" s="640">
        <v>12.218180500000001</v>
      </c>
      <c r="O22" s="662">
        <v>12.097267</v>
      </c>
      <c r="P22" s="663">
        <v>201</v>
      </c>
      <c r="Q22" s="663">
        <v>301</v>
      </c>
      <c r="R22" s="663" t="s">
        <v>345</v>
      </c>
      <c r="S22" s="696">
        <v>20</v>
      </c>
    </row>
    <row r="23" spans="1:19" s="671" customFormat="1" ht="26.1" customHeight="1">
      <c r="A23" s="663">
        <v>17</v>
      </c>
      <c r="B23" s="663" t="s">
        <v>343</v>
      </c>
      <c r="C23" s="684" t="s">
        <v>363</v>
      </c>
      <c r="D23" s="664">
        <v>45</v>
      </c>
      <c r="E23" s="640">
        <f t="shared" si="1"/>
        <v>445.9719935</v>
      </c>
      <c r="F23" s="640">
        <f t="shared" si="2"/>
        <v>343.67689999999999</v>
      </c>
      <c r="G23" s="640">
        <v>169.14840000000001</v>
      </c>
      <c r="H23" s="640">
        <v>99.172799999999995</v>
      </c>
      <c r="I23" s="640">
        <v>13.5137</v>
      </c>
      <c r="J23" s="640">
        <v>58.77</v>
      </c>
      <c r="K23" s="640">
        <v>3.0720000000000001</v>
      </c>
      <c r="L23" s="640">
        <f t="shared" si="3"/>
        <v>102.29509349999999</v>
      </c>
      <c r="M23" s="640">
        <v>54.496783999999998</v>
      </c>
      <c r="N23" s="640">
        <v>23.955966499999999</v>
      </c>
      <c r="O23" s="662">
        <v>23.842343</v>
      </c>
      <c r="P23" s="663">
        <v>207</v>
      </c>
      <c r="Q23" s="663">
        <v>301</v>
      </c>
      <c r="R23" s="663" t="s">
        <v>350</v>
      </c>
      <c r="S23" s="696">
        <v>43</v>
      </c>
    </row>
    <row r="24" spans="1:19" s="671" customFormat="1" ht="26.1" customHeight="1">
      <c r="A24" s="663">
        <v>18</v>
      </c>
      <c r="B24" s="663" t="s">
        <v>343</v>
      </c>
      <c r="C24" s="684" t="s">
        <v>364</v>
      </c>
      <c r="D24" s="664">
        <v>25</v>
      </c>
      <c r="E24" s="640">
        <f t="shared" si="1"/>
        <v>299.82307500000002</v>
      </c>
      <c r="F24" s="640">
        <f t="shared" si="2"/>
        <v>234.50579999999999</v>
      </c>
      <c r="G24" s="640">
        <v>114.51600000000001</v>
      </c>
      <c r="H24" s="640">
        <v>57.663600000000002</v>
      </c>
      <c r="I24" s="640">
        <v>9.5429999999999993</v>
      </c>
      <c r="J24" s="640">
        <v>35.107199999999999</v>
      </c>
      <c r="K24" s="640">
        <v>17.675999999999998</v>
      </c>
      <c r="L24" s="640">
        <f t="shared" si="3"/>
        <v>65.317274999999995</v>
      </c>
      <c r="M24" s="640">
        <v>34.692768000000001</v>
      </c>
      <c r="N24" s="640">
        <v>15.446421000000001</v>
      </c>
      <c r="O24" s="662">
        <v>15.178086</v>
      </c>
      <c r="P24" s="663">
        <v>207</v>
      </c>
      <c r="Q24" s="663">
        <v>301</v>
      </c>
      <c r="R24" s="663" t="s">
        <v>345</v>
      </c>
      <c r="S24" s="696">
        <v>28</v>
      </c>
    </row>
    <row r="25" spans="1:19" s="671" customFormat="1" ht="26.1" customHeight="1">
      <c r="A25" s="663">
        <v>19</v>
      </c>
      <c r="B25" s="663" t="s">
        <v>343</v>
      </c>
      <c r="C25" s="684" t="s">
        <v>365</v>
      </c>
      <c r="D25" s="664">
        <v>6</v>
      </c>
      <c r="E25" s="640">
        <f t="shared" si="1"/>
        <v>66.738691000000003</v>
      </c>
      <c r="F25" s="640">
        <f t="shared" si="2"/>
        <v>51.2866</v>
      </c>
      <c r="G25" s="640">
        <v>26.9544</v>
      </c>
      <c r="H25" s="640">
        <v>13.8132</v>
      </c>
      <c r="I25" s="640">
        <v>2.2462</v>
      </c>
      <c r="J25" s="640">
        <v>8.2728000000000002</v>
      </c>
      <c r="K25" s="640">
        <v>0</v>
      </c>
      <c r="L25" s="640">
        <f t="shared" si="3"/>
        <v>15.452090999999999</v>
      </c>
      <c r="M25" s="640">
        <v>8.2058560000000007</v>
      </c>
      <c r="N25" s="640">
        <v>3.6561729999999999</v>
      </c>
      <c r="O25" s="662">
        <v>3.5900620000000001</v>
      </c>
      <c r="P25" s="663">
        <v>207</v>
      </c>
      <c r="Q25" s="663">
        <v>301</v>
      </c>
      <c r="R25" s="663" t="s">
        <v>350</v>
      </c>
      <c r="S25" s="696">
        <v>7</v>
      </c>
    </row>
    <row r="26" spans="1:19" s="671" customFormat="1" ht="26.1" customHeight="1">
      <c r="A26" s="663">
        <v>20</v>
      </c>
      <c r="B26" s="663" t="s">
        <v>343</v>
      </c>
      <c r="C26" s="684" t="s">
        <v>366</v>
      </c>
      <c r="D26" s="664">
        <v>11</v>
      </c>
      <c r="E26" s="640">
        <f t="shared" si="1"/>
        <v>129.57398900000001</v>
      </c>
      <c r="F26" s="640">
        <f t="shared" si="2"/>
        <v>99.546199999999999</v>
      </c>
      <c r="G26" s="640">
        <v>53.7864</v>
      </c>
      <c r="H26" s="640">
        <v>25.639199999999999</v>
      </c>
      <c r="I26" s="640">
        <v>4.4821999999999997</v>
      </c>
      <c r="J26" s="640">
        <v>15.638400000000001</v>
      </c>
      <c r="K26" s="640">
        <v>0</v>
      </c>
      <c r="L26" s="640">
        <f t="shared" si="3"/>
        <v>30.027788999999999</v>
      </c>
      <c r="M26" s="640">
        <v>15.927391999999999</v>
      </c>
      <c r="N26" s="640">
        <v>7.1321630000000003</v>
      </c>
      <c r="O26" s="662">
        <v>6.9682339999999998</v>
      </c>
      <c r="P26" s="663">
        <v>207</v>
      </c>
      <c r="Q26" s="663">
        <v>301</v>
      </c>
      <c r="R26" s="663" t="s">
        <v>350</v>
      </c>
      <c r="S26" s="696">
        <v>11</v>
      </c>
    </row>
    <row r="27" spans="1:19" s="671" customFormat="1" ht="26.1" customHeight="1">
      <c r="A27" s="663">
        <v>21</v>
      </c>
      <c r="B27" s="663" t="s">
        <v>343</v>
      </c>
      <c r="C27" s="684" t="s">
        <v>367</v>
      </c>
      <c r="D27" s="664">
        <v>11</v>
      </c>
      <c r="E27" s="640">
        <f t="shared" si="1"/>
        <v>117.95546349999999</v>
      </c>
      <c r="F27" s="640">
        <f t="shared" si="2"/>
        <v>90.880899999999997</v>
      </c>
      <c r="G27" s="640">
        <v>45.730800000000002</v>
      </c>
      <c r="H27" s="640">
        <v>25.309200000000001</v>
      </c>
      <c r="I27" s="640">
        <v>3.6168999999999998</v>
      </c>
      <c r="J27" s="640">
        <v>15.468</v>
      </c>
      <c r="K27" s="640">
        <v>0.75600000000000001</v>
      </c>
      <c r="L27" s="640">
        <f t="shared" si="3"/>
        <v>27.0745635</v>
      </c>
      <c r="M27" s="640">
        <v>14.419983999999999</v>
      </c>
      <c r="N27" s="640">
        <v>6.3458364999999999</v>
      </c>
      <c r="O27" s="662">
        <v>6.3087429999999998</v>
      </c>
      <c r="P27" s="663">
        <v>207</v>
      </c>
      <c r="Q27" s="663">
        <v>301</v>
      </c>
      <c r="R27" s="663" t="s">
        <v>350</v>
      </c>
      <c r="S27" s="696">
        <v>10</v>
      </c>
    </row>
    <row r="28" spans="1:19" s="671" customFormat="1" ht="26.1" customHeight="1">
      <c r="A28" s="663">
        <v>22</v>
      </c>
      <c r="B28" s="663" t="s">
        <v>343</v>
      </c>
      <c r="C28" s="684" t="s">
        <v>368</v>
      </c>
      <c r="D28" s="664">
        <v>4</v>
      </c>
      <c r="E28" s="640">
        <f t="shared" si="1"/>
        <v>48.488238500000001</v>
      </c>
      <c r="F28" s="640">
        <f t="shared" si="2"/>
        <v>37.243099999999998</v>
      </c>
      <c r="G28" s="640">
        <v>20.432400000000001</v>
      </c>
      <c r="H28" s="640">
        <v>9.3851999999999993</v>
      </c>
      <c r="I28" s="640">
        <v>1.7027000000000001</v>
      </c>
      <c r="J28" s="640">
        <v>5.7228000000000003</v>
      </c>
      <c r="K28" s="640">
        <v>0</v>
      </c>
      <c r="L28" s="640">
        <f t="shared" si="3"/>
        <v>11.245138499999999</v>
      </c>
      <c r="M28" s="640">
        <v>5.9588960000000002</v>
      </c>
      <c r="N28" s="640">
        <v>2.6792254999999998</v>
      </c>
      <c r="O28" s="662">
        <v>2.6070169999999999</v>
      </c>
      <c r="P28" s="663">
        <v>207</v>
      </c>
      <c r="Q28" s="663">
        <v>301</v>
      </c>
      <c r="R28" s="663" t="s">
        <v>350</v>
      </c>
      <c r="S28" s="696">
        <v>4</v>
      </c>
    </row>
    <row r="29" spans="1:19" s="671" customFormat="1" ht="26.1" customHeight="1">
      <c r="A29" s="663">
        <v>23</v>
      </c>
      <c r="B29" s="663" t="s">
        <v>343</v>
      </c>
      <c r="C29" s="684" t="s">
        <v>369</v>
      </c>
      <c r="D29" s="664">
        <v>13</v>
      </c>
      <c r="E29" s="640">
        <f t="shared" si="1"/>
        <v>149.12373400000001</v>
      </c>
      <c r="F29" s="640">
        <f t="shared" si="2"/>
        <v>116.6164</v>
      </c>
      <c r="G29" s="640">
        <v>56.4816</v>
      </c>
      <c r="H29" s="640">
        <v>29.1768</v>
      </c>
      <c r="I29" s="640">
        <v>4.7068000000000003</v>
      </c>
      <c r="J29" s="640">
        <v>17.575199999999999</v>
      </c>
      <c r="K29" s="640">
        <v>8.6760000000000002</v>
      </c>
      <c r="L29" s="640">
        <f t="shared" si="3"/>
        <v>32.507334</v>
      </c>
      <c r="M29" s="640">
        <v>17.270464</v>
      </c>
      <c r="N29" s="640">
        <v>7.6810419999999997</v>
      </c>
      <c r="O29" s="662">
        <v>7.555828</v>
      </c>
      <c r="P29" s="663">
        <v>207</v>
      </c>
      <c r="Q29" s="663">
        <v>301</v>
      </c>
      <c r="R29" s="663" t="s">
        <v>345</v>
      </c>
      <c r="S29" s="696">
        <v>12</v>
      </c>
    </row>
    <row r="30" spans="1:19" s="671" customFormat="1" ht="26.1" customHeight="1">
      <c r="A30" s="663">
        <v>24</v>
      </c>
      <c r="B30" s="663" t="s">
        <v>343</v>
      </c>
      <c r="C30" s="684" t="s">
        <v>370</v>
      </c>
      <c r="D30" s="664">
        <v>10</v>
      </c>
      <c r="E30" s="640">
        <f t="shared" si="1"/>
        <v>128.70550750000001</v>
      </c>
      <c r="F30" s="640">
        <f t="shared" si="2"/>
        <v>100.8625</v>
      </c>
      <c r="G30" s="640">
        <v>49.004399999999997</v>
      </c>
      <c r="H30" s="640">
        <v>24.446400000000001</v>
      </c>
      <c r="I30" s="640">
        <v>4.0837000000000003</v>
      </c>
      <c r="J30" s="640">
        <v>14.868</v>
      </c>
      <c r="K30" s="640">
        <v>8.4600000000000009</v>
      </c>
      <c r="L30" s="640">
        <f t="shared" si="3"/>
        <v>27.843007499999999</v>
      </c>
      <c r="M30" s="640">
        <v>14.7844</v>
      </c>
      <c r="N30" s="640">
        <v>6.5904325000000004</v>
      </c>
      <c r="O30" s="662">
        <v>6.4681749999999996</v>
      </c>
      <c r="P30" s="663">
        <v>207</v>
      </c>
      <c r="Q30" s="663">
        <v>301</v>
      </c>
      <c r="R30" s="663" t="s">
        <v>350</v>
      </c>
      <c r="S30" s="696">
        <v>10</v>
      </c>
    </row>
    <row r="31" spans="1:19" s="671" customFormat="1" ht="26.1" customHeight="1">
      <c r="A31" s="663">
        <v>25</v>
      </c>
      <c r="B31" s="663" t="s">
        <v>343</v>
      </c>
      <c r="C31" s="684" t="s">
        <v>371</v>
      </c>
      <c r="D31" s="664">
        <v>20</v>
      </c>
      <c r="E31" s="640">
        <f t="shared" si="1"/>
        <v>230.12567100000001</v>
      </c>
      <c r="F31" s="640">
        <f t="shared" si="2"/>
        <v>180.333</v>
      </c>
      <c r="G31" s="640">
        <v>84.909599999999998</v>
      </c>
      <c r="H31" s="640">
        <v>45.757199999999997</v>
      </c>
      <c r="I31" s="640">
        <v>7.0758000000000001</v>
      </c>
      <c r="J31" s="640">
        <v>27.842400000000001</v>
      </c>
      <c r="K31" s="640">
        <v>14.747999999999999</v>
      </c>
      <c r="L31" s="640">
        <f t="shared" si="3"/>
        <v>49.792670999999999</v>
      </c>
      <c r="M31" s="640">
        <v>26.493600000000001</v>
      </c>
      <c r="N31" s="640">
        <v>11.708121</v>
      </c>
      <c r="O31" s="662">
        <v>11.590949999999999</v>
      </c>
      <c r="P31" s="663">
        <v>201</v>
      </c>
      <c r="Q31" s="663">
        <v>301</v>
      </c>
      <c r="R31" s="663" t="s">
        <v>345</v>
      </c>
      <c r="S31" s="696">
        <v>18</v>
      </c>
    </row>
    <row r="32" spans="1:19" s="671" customFormat="1" ht="26.1" customHeight="1">
      <c r="A32" s="663">
        <v>26</v>
      </c>
      <c r="B32" s="663" t="s">
        <v>343</v>
      </c>
      <c r="C32" s="684" t="s">
        <v>372</v>
      </c>
      <c r="D32" s="664">
        <v>8</v>
      </c>
      <c r="E32" s="640">
        <f t="shared" si="1"/>
        <v>100.76545350000001</v>
      </c>
      <c r="F32" s="640">
        <f t="shared" si="2"/>
        <v>78.959699999999998</v>
      </c>
      <c r="G32" s="640">
        <v>38.286000000000001</v>
      </c>
      <c r="H32" s="640">
        <v>19.2</v>
      </c>
      <c r="I32" s="640">
        <v>3.1905000000000001</v>
      </c>
      <c r="J32" s="640">
        <v>11.7072</v>
      </c>
      <c r="K32" s="640">
        <v>6.5759999999999996</v>
      </c>
      <c r="L32" s="640">
        <f t="shared" si="3"/>
        <v>21.805753500000002</v>
      </c>
      <c r="M32" s="640">
        <v>11.581391999999999</v>
      </c>
      <c r="N32" s="640">
        <v>5.1575024999999997</v>
      </c>
      <c r="O32" s="662">
        <v>5.066859</v>
      </c>
      <c r="P32" s="663">
        <v>201</v>
      </c>
      <c r="Q32" s="663">
        <v>301</v>
      </c>
      <c r="R32" s="663" t="s">
        <v>345</v>
      </c>
      <c r="S32" s="696">
        <v>7</v>
      </c>
    </row>
    <row r="33" spans="1:19" s="671" customFormat="1" ht="26.1" customHeight="1">
      <c r="A33" s="663">
        <v>27</v>
      </c>
      <c r="B33" s="663" t="s">
        <v>343</v>
      </c>
      <c r="C33" s="684" t="s">
        <v>373</v>
      </c>
      <c r="D33" s="664">
        <v>24</v>
      </c>
      <c r="E33" s="640">
        <f t="shared" si="1"/>
        <v>326.624279</v>
      </c>
      <c r="F33" s="640">
        <f t="shared" si="2"/>
        <v>255.2174</v>
      </c>
      <c r="G33" s="640">
        <v>114.85680000000001</v>
      </c>
      <c r="H33" s="640">
        <v>76.92</v>
      </c>
      <c r="I33" s="640">
        <v>9.5714000000000006</v>
      </c>
      <c r="J33" s="640">
        <v>34.705199999999998</v>
      </c>
      <c r="K33" s="640">
        <v>19.164000000000001</v>
      </c>
      <c r="L33" s="640">
        <f t="shared" si="3"/>
        <v>71.406879000000004</v>
      </c>
      <c r="M33" s="640">
        <v>37.768543999999999</v>
      </c>
      <c r="N33" s="640">
        <v>17.114597</v>
      </c>
      <c r="O33" s="662">
        <v>16.523738000000002</v>
      </c>
      <c r="P33" s="663">
        <v>201</v>
      </c>
      <c r="Q33" s="663">
        <v>301</v>
      </c>
      <c r="R33" s="663" t="s">
        <v>345</v>
      </c>
      <c r="S33" s="696">
        <v>21</v>
      </c>
    </row>
    <row r="34" spans="1:19" s="671" customFormat="1" ht="26.1" customHeight="1">
      <c r="A34" s="663">
        <v>28</v>
      </c>
      <c r="B34" s="663" t="s">
        <v>343</v>
      </c>
      <c r="C34" s="684" t="s">
        <v>374</v>
      </c>
      <c r="D34" s="664">
        <v>336</v>
      </c>
      <c r="E34" s="640">
        <f t="shared" si="1"/>
        <v>4623.5386689999996</v>
      </c>
      <c r="F34" s="640">
        <f t="shared" si="2"/>
        <v>3607.5666999999999</v>
      </c>
      <c r="G34" s="640">
        <v>1520.4323999999999</v>
      </c>
      <c r="H34" s="640">
        <v>1213.2732000000001</v>
      </c>
      <c r="I34" s="640">
        <v>122.62869999999999</v>
      </c>
      <c r="J34" s="640">
        <v>490.11239999999998</v>
      </c>
      <c r="K34" s="640">
        <v>261.12</v>
      </c>
      <c r="L34" s="640">
        <f t="shared" si="3"/>
        <v>1015.9719689999999</v>
      </c>
      <c r="M34" s="640">
        <v>537.276704</v>
      </c>
      <c r="N34" s="640">
        <v>243.636707</v>
      </c>
      <c r="O34" s="662">
        <v>235.058558</v>
      </c>
      <c r="P34" s="663">
        <v>204</v>
      </c>
      <c r="Q34" s="663">
        <v>301</v>
      </c>
      <c r="R34" s="663" t="s">
        <v>375</v>
      </c>
      <c r="S34" s="696">
        <v>325</v>
      </c>
    </row>
    <row r="35" spans="1:19" s="671" customFormat="1" ht="26.1" customHeight="1">
      <c r="A35" s="663">
        <v>29</v>
      </c>
      <c r="B35" s="663" t="s">
        <v>343</v>
      </c>
      <c r="C35" s="684" t="s">
        <v>376</v>
      </c>
      <c r="D35" s="664">
        <v>92</v>
      </c>
      <c r="E35" s="640">
        <f t="shared" si="1"/>
        <v>1219.90399</v>
      </c>
      <c r="F35" s="640">
        <f t="shared" si="2"/>
        <v>952.50279999999998</v>
      </c>
      <c r="G35" s="640">
        <v>402.59039999999999</v>
      </c>
      <c r="H35" s="640">
        <v>321.27600000000001</v>
      </c>
      <c r="I35" s="640">
        <v>33.161200000000001</v>
      </c>
      <c r="J35" s="640">
        <v>125.8152</v>
      </c>
      <c r="K35" s="640">
        <v>69.66</v>
      </c>
      <c r="L35" s="640">
        <f t="shared" si="3"/>
        <v>267.40118999999999</v>
      </c>
      <c r="M35" s="640">
        <v>141.25484800000001</v>
      </c>
      <c r="N35" s="640">
        <v>64.347346000000002</v>
      </c>
      <c r="O35" s="662">
        <v>61.798996000000002</v>
      </c>
      <c r="P35" s="663">
        <v>204</v>
      </c>
      <c r="Q35" s="663">
        <v>301</v>
      </c>
      <c r="R35" s="663" t="s">
        <v>345</v>
      </c>
      <c r="S35" s="696">
        <v>89</v>
      </c>
    </row>
    <row r="36" spans="1:19" s="671" customFormat="1" ht="26.1" customHeight="1">
      <c r="A36" s="663">
        <v>30</v>
      </c>
      <c r="B36" s="663" t="s">
        <v>343</v>
      </c>
      <c r="C36" s="684" t="s">
        <v>377</v>
      </c>
      <c r="D36" s="664">
        <v>61</v>
      </c>
      <c r="E36" s="640">
        <f t="shared" si="1"/>
        <v>832.94070599999998</v>
      </c>
      <c r="F36" s="640">
        <f t="shared" si="2"/>
        <v>649.86120000000005</v>
      </c>
      <c r="G36" s="640">
        <v>291.91680000000002</v>
      </c>
      <c r="H36" s="640">
        <v>199.61879999999999</v>
      </c>
      <c r="I36" s="640">
        <v>24.3264</v>
      </c>
      <c r="J36" s="640">
        <v>89.491200000000006</v>
      </c>
      <c r="K36" s="640">
        <v>44.508000000000003</v>
      </c>
      <c r="L36" s="640">
        <f t="shared" si="3"/>
        <v>183.07950600000001</v>
      </c>
      <c r="M36" s="640">
        <v>96.856511999999995</v>
      </c>
      <c r="N36" s="640">
        <v>43.848269999999999</v>
      </c>
      <c r="O36" s="662">
        <v>42.374724000000001</v>
      </c>
      <c r="P36" s="663">
        <v>204</v>
      </c>
      <c r="Q36" s="663">
        <v>301</v>
      </c>
      <c r="R36" s="663" t="s">
        <v>375</v>
      </c>
      <c r="S36" s="696">
        <v>62</v>
      </c>
    </row>
    <row r="37" spans="1:19" s="671" customFormat="1" ht="26.1" customHeight="1">
      <c r="A37" s="663">
        <v>31</v>
      </c>
      <c r="B37" s="663" t="s">
        <v>343</v>
      </c>
      <c r="C37" s="684" t="s">
        <v>378</v>
      </c>
      <c r="D37" s="664">
        <v>16</v>
      </c>
      <c r="E37" s="640">
        <f t="shared" si="1"/>
        <v>178.7642955</v>
      </c>
      <c r="F37" s="640">
        <f t="shared" si="2"/>
        <v>140.09729999999999</v>
      </c>
      <c r="G37" s="640">
        <v>65.525999999999996</v>
      </c>
      <c r="H37" s="640">
        <v>36.068399999999997</v>
      </c>
      <c r="I37" s="640">
        <v>5.2664999999999997</v>
      </c>
      <c r="J37" s="640">
        <v>21.764399999999998</v>
      </c>
      <c r="K37" s="640">
        <v>11.472</v>
      </c>
      <c r="L37" s="640">
        <f t="shared" si="3"/>
        <v>38.666995499999999</v>
      </c>
      <c r="M37" s="640">
        <v>20.580048000000001</v>
      </c>
      <c r="N37" s="640">
        <v>9.0831765000000004</v>
      </c>
      <c r="O37" s="662">
        <v>9.0037710000000004</v>
      </c>
      <c r="P37" s="663">
        <v>206</v>
      </c>
      <c r="Q37" s="663">
        <v>301</v>
      </c>
      <c r="R37" s="663" t="s">
        <v>345</v>
      </c>
      <c r="S37" s="696">
        <v>15</v>
      </c>
    </row>
    <row r="38" spans="1:19" s="671" customFormat="1" ht="26.1" customHeight="1">
      <c r="A38" s="663">
        <v>32</v>
      </c>
      <c r="B38" s="663" t="s">
        <v>343</v>
      </c>
      <c r="C38" s="684" t="s">
        <v>379</v>
      </c>
      <c r="D38" s="663">
        <v>44</v>
      </c>
      <c r="E38" s="640">
        <f t="shared" si="1"/>
        <v>511.35073749999998</v>
      </c>
      <c r="F38" s="640">
        <f t="shared" si="2"/>
        <v>400.18450000000001</v>
      </c>
      <c r="G38" s="662">
        <v>191.99639999999999</v>
      </c>
      <c r="H38" s="662">
        <v>100.79640000000001</v>
      </c>
      <c r="I38" s="662">
        <v>15.999700000000001</v>
      </c>
      <c r="J38" s="662">
        <v>60.42</v>
      </c>
      <c r="K38" s="662">
        <v>30.972000000000001</v>
      </c>
      <c r="L38" s="640">
        <f t="shared" si="3"/>
        <v>111.16623749999999</v>
      </c>
      <c r="M38" s="662">
        <v>59.073999999999998</v>
      </c>
      <c r="N38" s="662">
        <v>26.247362500000001</v>
      </c>
      <c r="O38" s="662">
        <v>25.844874999999998</v>
      </c>
      <c r="P38" s="663">
        <v>208</v>
      </c>
      <c r="Q38" s="663">
        <v>301</v>
      </c>
      <c r="R38" s="663" t="s">
        <v>345</v>
      </c>
      <c r="S38" s="696">
        <v>47</v>
      </c>
    </row>
    <row r="39" spans="1:19" s="671" customFormat="1" ht="26.1" customHeight="1">
      <c r="A39" s="663">
        <v>33</v>
      </c>
      <c r="B39" s="663" t="s">
        <v>343</v>
      </c>
      <c r="C39" s="684" t="s">
        <v>380</v>
      </c>
      <c r="D39" s="664">
        <v>14</v>
      </c>
      <c r="E39" s="640">
        <f t="shared" si="1"/>
        <v>149.37448950000001</v>
      </c>
      <c r="F39" s="640">
        <f t="shared" si="2"/>
        <v>115.1097</v>
      </c>
      <c r="G39" s="640">
        <v>59.021999999999998</v>
      </c>
      <c r="H39" s="640">
        <v>31.857600000000001</v>
      </c>
      <c r="I39" s="640">
        <v>4.9184999999999999</v>
      </c>
      <c r="J39" s="640">
        <v>17.775600000000001</v>
      </c>
      <c r="K39" s="640">
        <v>1.536</v>
      </c>
      <c r="L39" s="640">
        <f t="shared" si="3"/>
        <v>34.264789499999999</v>
      </c>
      <c r="M39" s="640">
        <v>18.171792</v>
      </c>
      <c r="N39" s="640">
        <v>8.1428384999999999</v>
      </c>
      <c r="O39" s="662">
        <v>7.9501590000000002</v>
      </c>
      <c r="P39" s="663">
        <v>208</v>
      </c>
      <c r="Q39" s="663">
        <v>301</v>
      </c>
      <c r="R39" s="663" t="s">
        <v>350</v>
      </c>
      <c r="S39" s="696">
        <v>13</v>
      </c>
    </row>
    <row r="40" spans="1:19" s="671" customFormat="1" ht="26.1" customHeight="1">
      <c r="A40" s="663">
        <v>34</v>
      </c>
      <c r="B40" s="663" t="s">
        <v>343</v>
      </c>
      <c r="C40" s="684" t="s">
        <v>381</v>
      </c>
      <c r="D40" s="664">
        <v>10</v>
      </c>
      <c r="E40" s="640">
        <f t="shared" ref="E40:E71" si="4">F40+L40</f>
        <v>109.603801</v>
      </c>
      <c r="F40" s="640">
        <f t="shared" ref="F40:F71" si="5">G40+H40+I40+J40+K40</f>
        <v>84.416200000000003</v>
      </c>
      <c r="G40" s="640">
        <v>43.543199999999999</v>
      </c>
      <c r="H40" s="640">
        <v>22.8432</v>
      </c>
      <c r="I40" s="640">
        <v>3.6286</v>
      </c>
      <c r="J40" s="640">
        <v>13.6212</v>
      </c>
      <c r="K40" s="640">
        <v>0.78</v>
      </c>
      <c r="L40" s="640">
        <f t="shared" ref="L40:L71" si="6">M40+N40+O40</f>
        <v>25.187601000000001</v>
      </c>
      <c r="M40" s="640">
        <v>13.381792000000001</v>
      </c>
      <c r="N40" s="640">
        <v>5.9512749999999999</v>
      </c>
      <c r="O40" s="662">
        <v>5.8545340000000001</v>
      </c>
      <c r="P40" s="663">
        <v>208</v>
      </c>
      <c r="Q40" s="663">
        <v>301</v>
      </c>
      <c r="R40" s="663" t="s">
        <v>350</v>
      </c>
      <c r="S40" s="696">
        <v>9</v>
      </c>
    </row>
    <row r="41" spans="1:19" s="671" customFormat="1" ht="26.1" customHeight="1">
      <c r="A41" s="663">
        <v>35</v>
      </c>
      <c r="B41" s="663" t="s">
        <v>343</v>
      </c>
      <c r="C41" s="684" t="s">
        <v>382</v>
      </c>
      <c r="D41" s="664">
        <v>12</v>
      </c>
      <c r="E41" s="640">
        <f t="shared" si="4"/>
        <v>131.92324400000001</v>
      </c>
      <c r="F41" s="640">
        <f t="shared" si="5"/>
        <v>101.37560000000001</v>
      </c>
      <c r="G41" s="640">
        <v>53.462400000000002</v>
      </c>
      <c r="H41" s="640">
        <v>27.155999999999999</v>
      </c>
      <c r="I41" s="640">
        <v>4.4551999999999996</v>
      </c>
      <c r="J41" s="640">
        <v>16.302</v>
      </c>
      <c r="K41" s="640">
        <v>0</v>
      </c>
      <c r="L41" s="640">
        <f t="shared" si="6"/>
        <v>30.547643999999998</v>
      </c>
      <c r="M41" s="640">
        <v>16.220096000000002</v>
      </c>
      <c r="N41" s="640">
        <v>7.2312560000000001</v>
      </c>
      <c r="O41" s="662">
        <v>7.096292</v>
      </c>
      <c r="P41" s="663">
        <v>208</v>
      </c>
      <c r="Q41" s="663">
        <v>301</v>
      </c>
      <c r="R41" s="663" t="s">
        <v>350</v>
      </c>
      <c r="S41" s="696">
        <v>12</v>
      </c>
    </row>
    <row r="42" spans="1:19" s="671" customFormat="1" ht="26.1" customHeight="1">
      <c r="A42" s="663">
        <v>36</v>
      </c>
      <c r="B42" s="663" t="s">
        <v>343</v>
      </c>
      <c r="C42" s="684" t="s">
        <v>383</v>
      </c>
      <c r="D42" s="664">
        <v>3</v>
      </c>
      <c r="E42" s="640">
        <f t="shared" si="4"/>
        <v>29.605177000000001</v>
      </c>
      <c r="F42" s="640">
        <f t="shared" si="5"/>
        <v>22.7698</v>
      </c>
      <c r="G42" s="640">
        <v>11.1432</v>
      </c>
      <c r="H42" s="640">
        <v>6.7320000000000002</v>
      </c>
      <c r="I42" s="640">
        <v>0.92859999999999998</v>
      </c>
      <c r="J42" s="640">
        <v>3.9660000000000002</v>
      </c>
      <c r="K42" s="640">
        <v>0</v>
      </c>
      <c r="L42" s="640">
        <f t="shared" si="6"/>
        <v>6.8353770000000003</v>
      </c>
      <c r="M42" s="640">
        <v>3.6431680000000002</v>
      </c>
      <c r="N42" s="640">
        <v>1.5983229999999999</v>
      </c>
      <c r="O42" s="662">
        <v>1.5938859999999999</v>
      </c>
      <c r="P42" s="663">
        <v>208</v>
      </c>
      <c r="Q42" s="663">
        <v>301</v>
      </c>
      <c r="R42" s="663" t="s">
        <v>350</v>
      </c>
      <c r="S42" s="696">
        <v>5</v>
      </c>
    </row>
    <row r="43" spans="1:19" s="671" customFormat="1" ht="26.1" customHeight="1">
      <c r="A43" s="663">
        <v>37</v>
      </c>
      <c r="B43" s="663" t="s">
        <v>343</v>
      </c>
      <c r="C43" s="684" t="s">
        <v>384</v>
      </c>
      <c r="D43" s="663">
        <v>27</v>
      </c>
      <c r="E43" s="640">
        <f t="shared" si="4"/>
        <v>299.41714450000001</v>
      </c>
      <c r="F43" s="640">
        <f t="shared" si="5"/>
        <v>228.0247</v>
      </c>
      <c r="G43" s="662">
        <v>122.66759999999999</v>
      </c>
      <c r="H43" s="662">
        <v>90.013199999999998</v>
      </c>
      <c r="I43" s="662">
        <v>10.222300000000001</v>
      </c>
      <c r="J43" s="662">
        <v>5.1215999999999999</v>
      </c>
      <c r="K43" s="662">
        <v>0</v>
      </c>
      <c r="L43" s="640">
        <f t="shared" si="6"/>
        <v>71.392444499999996</v>
      </c>
      <c r="M43" s="662">
        <v>36.483952000000002</v>
      </c>
      <c r="N43" s="662">
        <v>18.946763499999999</v>
      </c>
      <c r="O43" s="662">
        <v>15.961729</v>
      </c>
      <c r="P43" s="663">
        <v>205</v>
      </c>
      <c r="Q43" s="663">
        <v>301</v>
      </c>
      <c r="R43" s="663" t="s">
        <v>350</v>
      </c>
      <c r="S43" s="696">
        <v>29</v>
      </c>
    </row>
    <row r="44" spans="1:19" s="671" customFormat="1" ht="26.1" customHeight="1">
      <c r="A44" s="663">
        <v>38</v>
      </c>
      <c r="B44" s="663" t="s">
        <v>343</v>
      </c>
      <c r="C44" s="684" t="s">
        <v>385</v>
      </c>
      <c r="D44" s="663">
        <v>242</v>
      </c>
      <c r="E44" s="640">
        <f t="shared" si="4"/>
        <v>2629.2917155</v>
      </c>
      <c r="F44" s="640">
        <f t="shared" si="5"/>
        <v>2059.2745</v>
      </c>
      <c r="G44" s="662">
        <v>971.96280000000002</v>
      </c>
      <c r="H44" s="662">
        <v>529.76760000000002</v>
      </c>
      <c r="I44" s="662">
        <v>78.280900000000003</v>
      </c>
      <c r="J44" s="662">
        <v>314.40719999999999</v>
      </c>
      <c r="K44" s="662">
        <v>164.85599999999999</v>
      </c>
      <c r="L44" s="640">
        <f t="shared" si="6"/>
        <v>570.01721550000002</v>
      </c>
      <c r="M44" s="662">
        <v>303.10696000000002</v>
      </c>
      <c r="N44" s="662">
        <v>134.3009605</v>
      </c>
      <c r="O44" s="662">
        <v>132.609295</v>
      </c>
      <c r="P44" s="663">
        <v>201</v>
      </c>
      <c r="Q44" s="663">
        <v>301</v>
      </c>
      <c r="R44" s="663" t="s">
        <v>345</v>
      </c>
      <c r="S44" s="696">
        <v>244</v>
      </c>
    </row>
    <row r="45" spans="1:19" s="671" customFormat="1" ht="26.1" customHeight="1">
      <c r="A45" s="663">
        <v>39</v>
      </c>
      <c r="B45" s="663" t="s">
        <v>343</v>
      </c>
      <c r="C45" s="684" t="s">
        <v>386</v>
      </c>
      <c r="D45" s="664">
        <v>27</v>
      </c>
      <c r="E45" s="640">
        <f t="shared" si="4"/>
        <v>348.56732749999998</v>
      </c>
      <c r="F45" s="640">
        <f t="shared" si="5"/>
        <v>272.77249999999998</v>
      </c>
      <c r="G45" s="662">
        <v>136.71960000000001</v>
      </c>
      <c r="H45" s="662">
        <v>64.077600000000004</v>
      </c>
      <c r="I45" s="662">
        <v>11.3933</v>
      </c>
      <c r="J45" s="662">
        <v>38.933999999999997</v>
      </c>
      <c r="K45" s="662">
        <v>21.648</v>
      </c>
      <c r="L45" s="640">
        <f t="shared" si="6"/>
        <v>75.794827499999997</v>
      </c>
      <c r="M45" s="662">
        <v>40.179920000000003</v>
      </c>
      <c r="N45" s="662">
        <v>18.036192499999999</v>
      </c>
      <c r="O45" s="662">
        <v>17.578714999999999</v>
      </c>
      <c r="P45" s="663">
        <v>201</v>
      </c>
      <c r="Q45" s="663">
        <v>301</v>
      </c>
      <c r="R45" s="663" t="s">
        <v>354</v>
      </c>
      <c r="S45" s="696">
        <v>22</v>
      </c>
    </row>
    <row r="46" spans="1:19" s="671" customFormat="1" ht="26.1" customHeight="1">
      <c r="A46" s="663">
        <v>40</v>
      </c>
      <c r="B46" s="663" t="s">
        <v>343</v>
      </c>
      <c r="C46" s="684" t="s">
        <v>387</v>
      </c>
      <c r="D46" s="664">
        <v>16</v>
      </c>
      <c r="E46" s="640">
        <f t="shared" si="4"/>
        <v>192.93089850000001</v>
      </c>
      <c r="F46" s="640">
        <f t="shared" si="5"/>
        <v>150.9879</v>
      </c>
      <c r="G46" s="662">
        <v>74.322000000000003</v>
      </c>
      <c r="H46" s="662">
        <v>36.554400000000001</v>
      </c>
      <c r="I46" s="662">
        <v>6.1935000000000002</v>
      </c>
      <c r="J46" s="662">
        <v>22.026</v>
      </c>
      <c r="K46" s="662">
        <v>11.891999999999999</v>
      </c>
      <c r="L46" s="640">
        <f t="shared" si="6"/>
        <v>41.942998500000002</v>
      </c>
      <c r="M46" s="662">
        <v>22.255344000000001</v>
      </c>
      <c r="N46" s="662">
        <v>9.9509415000000008</v>
      </c>
      <c r="O46" s="662">
        <v>9.736713</v>
      </c>
      <c r="P46" s="663">
        <v>201</v>
      </c>
      <c r="Q46" s="663">
        <v>301</v>
      </c>
      <c r="R46" s="663" t="s">
        <v>354</v>
      </c>
      <c r="S46" s="696">
        <v>16</v>
      </c>
    </row>
    <row r="47" spans="1:19" s="671" customFormat="1" ht="26.1" customHeight="1">
      <c r="A47" s="663">
        <v>41</v>
      </c>
      <c r="B47" s="663" t="s">
        <v>343</v>
      </c>
      <c r="C47" s="684" t="s">
        <v>388</v>
      </c>
      <c r="D47" s="664">
        <v>7</v>
      </c>
      <c r="E47" s="640">
        <f t="shared" si="4"/>
        <v>84.485432000000003</v>
      </c>
      <c r="F47" s="640">
        <f t="shared" si="5"/>
        <v>66.164000000000001</v>
      </c>
      <c r="G47" s="662">
        <v>32.193600000000004</v>
      </c>
      <c r="H47" s="662">
        <v>16.0548</v>
      </c>
      <c r="I47" s="662">
        <v>2.6827999999999999</v>
      </c>
      <c r="J47" s="662">
        <v>9.9047999999999998</v>
      </c>
      <c r="K47" s="662">
        <v>5.3280000000000003</v>
      </c>
      <c r="L47" s="640">
        <f t="shared" si="6"/>
        <v>18.321432000000001</v>
      </c>
      <c r="M47" s="662">
        <v>9.7337600000000002</v>
      </c>
      <c r="N47" s="662">
        <v>4.3291519999999997</v>
      </c>
      <c r="O47" s="662">
        <v>4.2585199999999999</v>
      </c>
      <c r="P47" s="663">
        <v>213</v>
      </c>
      <c r="Q47" s="663">
        <v>301</v>
      </c>
      <c r="R47" s="663" t="s">
        <v>354</v>
      </c>
      <c r="S47" s="696">
        <v>6</v>
      </c>
    </row>
    <row r="48" spans="1:19" s="671" customFormat="1" ht="26.1" customHeight="1">
      <c r="A48" s="663">
        <v>42</v>
      </c>
      <c r="B48" s="663" t="s">
        <v>343</v>
      </c>
      <c r="C48" s="684" t="s">
        <v>389</v>
      </c>
      <c r="D48" s="664">
        <v>50</v>
      </c>
      <c r="E48" s="640">
        <f t="shared" si="4"/>
        <v>563.56125999999995</v>
      </c>
      <c r="F48" s="640">
        <f t="shared" si="5"/>
        <v>441.06279999999998</v>
      </c>
      <c r="G48" s="662">
        <v>209.20320000000001</v>
      </c>
      <c r="H48" s="662">
        <v>112.55880000000001</v>
      </c>
      <c r="I48" s="662">
        <v>17.239599999999999</v>
      </c>
      <c r="J48" s="662">
        <v>68.3172</v>
      </c>
      <c r="K48" s="662">
        <v>33.744</v>
      </c>
      <c r="L48" s="640">
        <f t="shared" si="6"/>
        <v>122.49845999999999</v>
      </c>
      <c r="M48" s="662">
        <v>65.171008</v>
      </c>
      <c r="N48" s="662">
        <v>28.815135999999999</v>
      </c>
      <c r="O48" s="662">
        <v>28.512315999999998</v>
      </c>
      <c r="P48" s="663">
        <v>208</v>
      </c>
      <c r="Q48" s="663">
        <v>301</v>
      </c>
      <c r="R48" s="663" t="s">
        <v>345</v>
      </c>
      <c r="S48" s="696">
        <v>57</v>
      </c>
    </row>
    <row r="49" spans="1:19" s="671" customFormat="1" ht="26.1" customHeight="1">
      <c r="A49" s="663">
        <v>43</v>
      </c>
      <c r="B49" s="663" t="s">
        <v>343</v>
      </c>
      <c r="C49" s="684" t="s">
        <v>390</v>
      </c>
      <c r="D49" s="664">
        <v>44</v>
      </c>
      <c r="E49" s="640">
        <f t="shared" si="4"/>
        <v>519.71467500000006</v>
      </c>
      <c r="F49" s="640">
        <f t="shared" si="5"/>
        <v>406.78500000000003</v>
      </c>
      <c r="G49" s="662">
        <v>196.06319999999999</v>
      </c>
      <c r="H49" s="662">
        <v>102.1992</v>
      </c>
      <c r="I49" s="662">
        <v>16.3386</v>
      </c>
      <c r="J49" s="662">
        <v>60.131999999999998</v>
      </c>
      <c r="K49" s="662">
        <v>32.052</v>
      </c>
      <c r="L49" s="640">
        <f t="shared" si="6"/>
        <v>112.929675</v>
      </c>
      <c r="M49" s="662">
        <v>59.957279999999997</v>
      </c>
      <c r="N49" s="662">
        <v>26.741085000000002</v>
      </c>
      <c r="O49" s="662">
        <v>26.231310000000001</v>
      </c>
      <c r="P49" s="663">
        <v>210</v>
      </c>
      <c r="Q49" s="663">
        <v>301</v>
      </c>
      <c r="R49" s="663" t="s">
        <v>345</v>
      </c>
      <c r="S49" s="696">
        <v>44</v>
      </c>
    </row>
    <row r="50" spans="1:19" s="671" customFormat="1" ht="26.1" customHeight="1">
      <c r="A50" s="663">
        <v>44</v>
      </c>
      <c r="B50" s="663" t="s">
        <v>343</v>
      </c>
      <c r="C50" s="684" t="s">
        <v>391</v>
      </c>
      <c r="D50" s="664">
        <v>50</v>
      </c>
      <c r="E50" s="640">
        <f t="shared" si="4"/>
        <v>578.50377700000001</v>
      </c>
      <c r="F50" s="640">
        <f t="shared" si="5"/>
        <v>452.28219999999999</v>
      </c>
      <c r="G50" s="662">
        <v>218.66159999999999</v>
      </c>
      <c r="H50" s="662">
        <v>113.90519999999999</v>
      </c>
      <c r="I50" s="662">
        <v>18.221800000000002</v>
      </c>
      <c r="J50" s="662">
        <v>68.361599999999996</v>
      </c>
      <c r="K50" s="662">
        <v>33.131999999999998</v>
      </c>
      <c r="L50" s="640">
        <f t="shared" si="6"/>
        <v>126.221577</v>
      </c>
      <c r="M50" s="662">
        <v>67.064031999999997</v>
      </c>
      <c r="N50" s="662">
        <v>29.817031</v>
      </c>
      <c r="O50" s="662">
        <v>29.340513999999999</v>
      </c>
      <c r="P50" s="663">
        <v>208</v>
      </c>
      <c r="Q50" s="663">
        <v>301</v>
      </c>
      <c r="R50" s="663" t="s">
        <v>354</v>
      </c>
      <c r="S50" s="696">
        <v>49</v>
      </c>
    </row>
    <row r="51" spans="1:19" s="671" customFormat="1" ht="26.1" customHeight="1">
      <c r="A51" s="663">
        <v>45</v>
      </c>
      <c r="B51" s="663" t="s">
        <v>343</v>
      </c>
      <c r="C51" s="684" t="s">
        <v>392</v>
      </c>
      <c r="D51" s="664">
        <v>24</v>
      </c>
      <c r="E51" s="640">
        <f t="shared" si="4"/>
        <v>280.31006500000001</v>
      </c>
      <c r="F51" s="640">
        <f t="shared" si="5"/>
        <v>219.14500000000001</v>
      </c>
      <c r="G51" s="662">
        <v>106.1112</v>
      </c>
      <c r="H51" s="662">
        <v>55.165199999999999</v>
      </c>
      <c r="I51" s="662">
        <v>8.8425999999999991</v>
      </c>
      <c r="J51" s="662">
        <v>32.945999999999998</v>
      </c>
      <c r="K51" s="662">
        <v>16.079999999999998</v>
      </c>
      <c r="L51" s="640">
        <f t="shared" si="6"/>
        <v>61.165064999999998</v>
      </c>
      <c r="M51" s="662">
        <v>32.490400000000001</v>
      </c>
      <c r="N51" s="662">
        <v>14.460115</v>
      </c>
      <c r="O51" s="662">
        <v>14.214549999999999</v>
      </c>
      <c r="P51" s="663">
        <v>208</v>
      </c>
      <c r="Q51" s="663">
        <v>301</v>
      </c>
      <c r="R51" s="663" t="s">
        <v>354</v>
      </c>
      <c r="S51" s="696">
        <v>23</v>
      </c>
    </row>
    <row r="52" spans="1:19" s="671" customFormat="1" ht="26.1" customHeight="1">
      <c r="A52" s="663">
        <v>46</v>
      </c>
      <c r="B52" s="663" t="s">
        <v>343</v>
      </c>
      <c r="C52" s="684" t="s">
        <v>393</v>
      </c>
      <c r="D52" s="664">
        <v>19</v>
      </c>
      <c r="E52" s="640">
        <f t="shared" si="4"/>
        <v>221.88736349999999</v>
      </c>
      <c r="F52" s="640">
        <f t="shared" si="5"/>
        <v>173.72130000000001</v>
      </c>
      <c r="G52" s="662">
        <v>82.623599999999996</v>
      </c>
      <c r="H52" s="662">
        <v>44.032800000000002</v>
      </c>
      <c r="I52" s="662">
        <v>6.8853</v>
      </c>
      <c r="J52" s="662">
        <v>26.523599999999998</v>
      </c>
      <c r="K52" s="662">
        <v>13.656000000000001</v>
      </c>
      <c r="L52" s="640">
        <f t="shared" si="6"/>
        <v>48.1660635</v>
      </c>
      <c r="M52" s="662">
        <v>25.610448000000002</v>
      </c>
      <c r="N52" s="662">
        <v>11.3510445</v>
      </c>
      <c r="O52" s="662">
        <v>11.204571</v>
      </c>
      <c r="P52" s="663">
        <v>208</v>
      </c>
      <c r="Q52" s="663">
        <v>301</v>
      </c>
      <c r="R52" s="663" t="s">
        <v>354</v>
      </c>
      <c r="S52" s="696">
        <v>12</v>
      </c>
    </row>
    <row r="53" spans="1:19" s="671" customFormat="1" ht="26.1" customHeight="1">
      <c r="A53" s="663">
        <v>47</v>
      </c>
      <c r="B53" s="663" t="s">
        <v>343</v>
      </c>
      <c r="C53" s="684" t="s">
        <v>394</v>
      </c>
      <c r="D53" s="664">
        <v>18</v>
      </c>
      <c r="E53" s="640">
        <f t="shared" si="4"/>
        <v>216.53795049999999</v>
      </c>
      <c r="F53" s="640">
        <f t="shared" si="5"/>
        <v>169.5163</v>
      </c>
      <c r="G53" s="662">
        <v>81.9876</v>
      </c>
      <c r="H53" s="662">
        <v>41.921999999999997</v>
      </c>
      <c r="I53" s="662">
        <v>6.8323</v>
      </c>
      <c r="J53" s="662">
        <v>25.382400000000001</v>
      </c>
      <c r="K53" s="662">
        <v>13.391999999999999</v>
      </c>
      <c r="L53" s="640">
        <f t="shared" si="6"/>
        <v>47.0216505</v>
      </c>
      <c r="M53" s="662">
        <v>24.979887999999999</v>
      </c>
      <c r="N53" s="662">
        <v>11.113061500000001</v>
      </c>
      <c r="O53" s="662">
        <v>10.928701</v>
      </c>
      <c r="P53" s="663">
        <v>220</v>
      </c>
      <c r="Q53" s="663">
        <v>301</v>
      </c>
      <c r="R53" s="663" t="s">
        <v>345</v>
      </c>
      <c r="S53" s="696">
        <v>18</v>
      </c>
    </row>
    <row r="54" spans="1:19" s="671" customFormat="1" ht="26.1" customHeight="1">
      <c r="A54" s="663">
        <v>48</v>
      </c>
      <c r="B54" s="663" t="s">
        <v>343</v>
      </c>
      <c r="C54" s="684" t="s">
        <v>395</v>
      </c>
      <c r="D54" s="664">
        <v>244</v>
      </c>
      <c r="E54" s="640">
        <f t="shared" si="4"/>
        <v>2829.3307825000002</v>
      </c>
      <c r="F54" s="640">
        <f t="shared" si="5"/>
        <v>2209.3854999999999</v>
      </c>
      <c r="G54" s="662">
        <v>1078.4100000000001</v>
      </c>
      <c r="H54" s="662">
        <v>556.63800000000003</v>
      </c>
      <c r="I54" s="662">
        <v>89.867500000000007</v>
      </c>
      <c r="J54" s="662">
        <v>333.03</v>
      </c>
      <c r="K54" s="662">
        <v>151.44</v>
      </c>
      <c r="L54" s="640">
        <f t="shared" si="6"/>
        <v>619.94528249999996</v>
      </c>
      <c r="M54" s="662">
        <v>329.27127999999999</v>
      </c>
      <c r="N54" s="662">
        <v>146.6178175</v>
      </c>
      <c r="O54" s="662">
        <v>144.056185</v>
      </c>
      <c r="P54" s="229">
        <v>220</v>
      </c>
      <c r="Q54" s="229">
        <v>301</v>
      </c>
      <c r="R54" s="229" t="s">
        <v>350</v>
      </c>
      <c r="S54" s="696">
        <v>243</v>
      </c>
    </row>
    <row r="55" spans="1:19" s="671" customFormat="1" ht="26.1" customHeight="1">
      <c r="A55" s="663">
        <v>49</v>
      </c>
      <c r="B55" s="663" t="s">
        <v>343</v>
      </c>
      <c r="C55" s="684" t="s">
        <v>396</v>
      </c>
      <c r="D55" s="664">
        <v>19</v>
      </c>
      <c r="E55" s="640">
        <f t="shared" si="4"/>
        <v>209.4328045</v>
      </c>
      <c r="F55" s="640">
        <f t="shared" si="5"/>
        <v>160.94589999999999</v>
      </c>
      <c r="G55" s="662">
        <v>84.5364</v>
      </c>
      <c r="H55" s="662">
        <v>43.352400000000003</v>
      </c>
      <c r="I55" s="662">
        <v>7.0446999999999997</v>
      </c>
      <c r="J55" s="662">
        <v>26.0124</v>
      </c>
      <c r="K55" s="662">
        <v>0</v>
      </c>
      <c r="L55" s="640">
        <f t="shared" si="6"/>
        <v>48.486904500000001</v>
      </c>
      <c r="M55" s="662">
        <v>25.751344</v>
      </c>
      <c r="N55" s="662">
        <v>11.4693475</v>
      </c>
      <c r="O55" s="662">
        <v>11.266213</v>
      </c>
      <c r="P55" s="663">
        <v>220</v>
      </c>
      <c r="Q55" s="663">
        <v>301</v>
      </c>
      <c r="R55" s="663" t="s">
        <v>350</v>
      </c>
      <c r="S55" s="696">
        <v>9</v>
      </c>
    </row>
    <row r="56" spans="1:19" s="671" customFormat="1" ht="26.1" customHeight="1">
      <c r="A56" s="663">
        <v>50</v>
      </c>
      <c r="B56" s="663" t="s">
        <v>343</v>
      </c>
      <c r="C56" s="684" t="s">
        <v>397</v>
      </c>
      <c r="D56" s="664">
        <v>16</v>
      </c>
      <c r="E56" s="640">
        <f t="shared" si="4"/>
        <v>177.311046</v>
      </c>
      <c r="F56" s="640">
        <f t="shared" si="5"/>
        <v>136.28880000000001</v>
      </c>
      <c r="G56" s="662">
        <v>70.8048</v>
      </c>
      <c r="H56" s="662">
        <v>37.128</v>
      </c>
      <c r="I56" s="662">
        <v>5.9004000000000003</v>
      </c>
      <c r="J56" s="662">
        <v>22.4556</v>
      </c>
      <c r="K56" s="662">
        <v>0</v>
      </c>
      <c r="L56" s="640">
        <f t="shared" si="6"/>
        <v>41.022246000000003</v>
      </c>
      <c r="M56" s="662">
        <v>21.806208000000002</v>
      </c>
      <c r="N56" s="662">
        <v>9.6758220000000001</v>
      </c>
      <c r="O56" s="662">
        <v>9.5402159999999991</v>
      </c>
      <c r="P56" s="229">
        <v>220</v>
      </c>
      <c r="Q56" s="229">
        <v>301</v>
      </c>
      <c r="R56" s="229" t="s">
        <v>350</v>
      </c>
      <c r="S56" s="696">
        <v>20</v>
      </c>
    </row>
    <row r="57" spans="1:19" s="671" customFormat="1" ht="26.1" customHeight="1">
      <c r="A57" s="663">
        <v>51</v>
      </c>
      <c r="B57" s="663" t="s">
        <v>343</v>
      </c>
      <c r="C57" s="684" t="s">
        <v>398</v>
      </c>
      <c r="D57" s="664">
        <v>55</v>
      </c>
      <c r="E57" s="640">
        <f t="shared" si="4"/>
        <v>637.41845950000004</v>
      </c>
      <c r="F57" s="640">
        <f t="shared" si="5"/>
        <v>498.38650000000001</v>
      </c>
      <c r="G57" s="662">
        <v>243.96119999999999</v>
      </c>
      <c r="H57" s="662">
        <v>123.6564</v>
      </c>
      <c r="I57" s="662">
        <v>20.136099999999999</v>
      </c>
      <c r="J57" s="662">
        <v>73.4328</v>
      </c>
      <c r="K57" s="662">
        <v>37.200000000000003</v>
      </c>
      <c r="L57" s="640">
        <f t="shared" si="6"/>
        <v>139.0319595</v>
      </c>
      <c r="M57" s="662">
        <v>73.789839999999998</v>
      </c>
      <c r="N57" s="662">
        <v>32.959064499999997</v>
      </c>
      <c r="O57" s="662">
        <v>32.283054999999997</v>
      </c>
      <c r="P57" s="663">
        <v>214</v>
      </c>
      <c r="Q57" s="663">
        <v>301</v>
      </c>
      <c r="R57" s="663" t="s">
        <v>345</v>
      </c>
      <c r="S57" s="696">
        <v>18</v>
      </c>
    </row>
    <row r="58" spans="1:19" s="671" customFormat="1" ht="26.1" customHeight="1">
      <c r="A58" s="663">
        <v>52</v>
      </c>
      <c r="B58" s="663" t="s">
        <v>343</v>
      </c>
      <c r="C58" s="684" t="s">
        <v>399</v>
      </c>
      <c r="D58" s="664">
        <v>13</v>
      </c>
      <c r="E58" s="640">
        <f t="shared" si="4"/>
        <v>152.69023050000001</v>
      </c>
      <c r="F58" s="640">
        <f t="shared" si="5"/>
        <v>118.1991</v>
      </c>
      <c r="G58" s="662">
        <v>60.627600000000001</v>
      </c>
      <c r="H58" s="662">
        <v>30.363600000000002</v>
      </c>
      <c r="I58" s="662">
        <v>5.0522999999999998</v>
      </c>
      <c r="J58" s="662">
        <v>18.4236</v>
      </c>
      <c r="K58" s="662">
        <v>3.7320000000000002</v>
      </c>
      <c r="L58" s="640">
        <f t="shared" si="6"/>
        <v>34.491130499999997</v>
      </c>
      <c r="M58" s="662">
        <v>18.314736</v>
      </c>
      <c r="N58" s="662">
        <v>8.1636974999999996</v>
      </c>
      <c r="O58" s="662">
        <v>8.0126969999999993</v>
      </c>
      <c r="P58" s="663">
        <v>214</v>
      </c>
      <c r="Q58" s="663">
        <v>301</v>
      </c>
      <c r="R58" s="663" t="s">
        <v>350</v>
      </c>
      <c r="S58" s="696">
        <v>51</v>
      </c>
    </row>
    <row r="59" spans="1:19" s="671" customFormat="1" ht="26.1" customHeight="1">
      <c r="A59" s="663">
        <v>53</v>
      </c>
      <c r="B59" s="663" t="s">
        <v>343</v>
      </c>
      <c r="C59" s="684" t="s">
        <v>400</v>
      </c>
      <c r="D59" s="664">
        <v>9</v>
      </c>
      <c r="E59" s="640">
        <f t="shared" si="4"/>
        <v>110.47428600000001</v>
      </c>
      <c r="F59" s="640">
        <f t="shared" si="5"/>
        <v>85.385999999999996</v>
      </c>
      <c r="G59" s="662">
        <v>44.4816</v>
      </c>
      <c r="H59" s="662">
        <v>21.703199999999999</v>
      </c>
      <c r="I59" s="662">
        <v>3.7067999999999999</v>
      </c>
      <c r="J59" s="662">
        <v>13.3584</v>
      </c>
      <c r="K59" s="662">
        <v>2.1360000000000001</v>
      </c>
      <c r="L59" s="640">
        <f t="shared" si="6"/>
        <v>25.088286</v>
      </c>
      <c r="M59" s="662">
        <v>13.32</v>
      </c>
      <c r="N59" s="662">
        <v>5.9407860000000001</v>
      </c>
      <c r="O59" s="662">
        <v>5.8274999999999997</v>
      </c>
      <c r="P59" s="663">
        <v>214</v>
      </c>
      <c r="Q59" s="663">
        <v>301</v>
      </c>
      <c r="R59" s="663" t="s">
        <v>350</v>
      </c>
      <c r="S59" s="696">
        <v>12</v>
      </c>
    </row>
    <row r="60" spans="1:19" s="671" customFormat="1" ht="26.1" customHeight="1">
      <c r="A60" s="663">
        <v>54</v>
      </c>
      <c r="B60" s="663" t="s">
        <v>343</v>
      </c>
      <c r="C60" s="684" t="s">
        <v>401</v>
      </c>
      <c r="D60" s="664">
        <v>47</v>
      </c>
      <c r="E60" s="640">
        <f t="shared" si="4"/>
        <v>544.61820499999999</v>
      </c>
      <c r="F60" s="640">
        <f t="shared" si="5"/>
        <v>419.00299999999999</v>
      </c>
      <c r="G60" s="662">
        <v>220.81200000000001</v>
      </c>
      <c r="H60" s="662">
        <v>111.042</v>
      </c>
      <c r="I60" s="662">
        <v>18.401</v>
      </c>
      <c r="J60" s="662">
        <v>66.456000000000003</v>
      </c>
      <c r="K60" s="662">
        <v>2.2919999999999998</v>
      </c>
      <c r="L60" s="640">
        <f t="shared" si="6"/>
        <v>125.615205</v>
      </c>
      <c r="M60" s="662">
        <v>66.673760000000001</v>
      </c>
      <c r="N60" s="662">
        <v>29.771674999999998</v>
      </c>
      <c r="O60" s="662">
        <v>29.16977</v>
      </c>
      <c r="P60" s="663">
        <v>214</v>
      </c>
      <c r="Q60" s="663">
        <v>301</v>
      </c>
      <c r="R60" s="663" t="s">
        <v>350</v>
      </c>
      <c r="S60" s="696">
        <v>8</v>
      </c>
    </row>
    <row r="61" spans="1:19" s="671" customFormat="1" ht="26.1" customHeight="1">
      <c r="A61" s="663">
        <v>55</v>
      </c>
      <c r="B61" s="663" t="s">
        <v>343</v>
      </c>
      <c r="C61" s="684" t="s">
        <v>402</v>
      </c>
      <c r="D61" s="664">
        <v>73</v>
      </c>
      <c r="E61" s="640">
        <f t="shared" si="4"/>
        <v>863.28154800000004</v>
      </c>
      <c r="F61" s="640">
        <f t="shared" si="5"/>
        <v>675.08519999999999</v>
      </c>
      <c r="G61" s="662">
        <v>328.67520000000002</v>
      </c>
      <c r="H61" s="662">
        <v>168.2364</v>
      </c>
      <c r="I61" s="662">
        <v>27.195599999999999</v>
      </c>
      <c r="J61" s="662">
        <v>100.446</v>
      </c>
      <c r="K61" s="662">
        <v>50.531999999999996</v>
      </c>
      <c r="L61" s="640">
        <f t="shared" si="6"/>
        <v>188.196348</v>
      </c>
      <c r="M61" s="662">
        <v>99.928511999999998</v>
      </c>
      <c r="N61" s="662">
        <v>44.549112000000001</v>
      </c>
      <c r="O61" s="662">
        <v>43.718724000000002</v>
      </c>
      <c r="P61" s="663">
        <v>210</v>
      </c>
      <c r="Q61" s="663">
        <v>301</v>
      </c>
      <c r="R61" s="663" t="s">
        <v>345</v>
      </c>
      <c r="S61" s="696">
        <v>48</v>
      </c>
    </row>
    <row r="62" spans="1:19" s="671" customFormat="1" ht="26.1" customHeight="1">
      <c r="A62" s="663">
        <v>56</v>
      </c>
      <c r="B62" s="663" t="s">
        <v>343</v>
      </c>
      <c r="C62" s="684" t="s">
        <v>403</v>
      </c>
      <c r="D62" s="664">
        <v>51</v>
      </c>
      <c r="E62" s="640">
        <f t="shared" si="4"/>
        <v>626.44111450000003</v>
      </c>
      <c r="F62" s="640">
        <f t="shared" si="5"/>
        <v>481.57389999999998</v>
      </c>
      <c r="G62" s="662">
        <v>257.03399999999999</v>
      </c>
      <c r="H62" s="662">
        <v>124.83</v>
      </c>
      <c r="I62" s="662">
        <v>21.419499999999999</v>
      </c>
      <c r="J62" s="662">
        <v>77.534400000000005</v>
      </c>
      <c r="K62" s="662">
        <v>0.75600000000000001</v>
      </c>
      <c r="L62" s="640">
        <f t="shared" si="6"/>
        <v>144.86721449999999</v>
      </c>
      <c r="M62" s="662">
        <v>76.930864</v>
      </c>
      <c r="N62" s="662">
        <v>34.279097499999999</v>
      </c>
      <c r="O62" s="662">
        <v>33.657252999999997</v>
      </c>
      <c r="P62" s="663">
        <v>210</v>
      </c>
      <c r="Q62" s="663">
        <v>301</v>
      </c>
      <c r="R62" s="663" t="s">
        <v>350</v>
      </c>
      <c r="S62" s="696">
        <v>74</v>
      </c>
    </row>
    <row r="63" spans="1:19" s="671" customFormat="1" ht="26.1" customHeight="1">
      <c r="A63" s="663">
        <v>57</v>
      </c>
      <c r="B63" s="663" t="s">
        <v>343</v>
      </c>
      <c r="C63" s="684" t="s">
        <v>404</v>
      </c>
      <c r="D63" s="664">
        <v>19</v>
      </c>
      <c r="E63" s="640">
        <f t="shared" si="4"/>
        <v>229.12189499999999</v>
      </c>
      <c r="F63" s="640">
        <f t="shared" si="5"/>
        <v>178.93020000000001</v>
      </c>
      <c r="G63" s="662">
        <v>88.437600000000003</v>
      </c>
      <c r="H63" s="662">
        <v>44.256</v>
      </c>
      <c r="I63" s="662">
        <v>7.3697999999999997</v>
      </c>
      <c r="J63" s="662">
        <v>26.398800000000001</v>
      </c>
      <c r="K63" s="662">
        <v>12.468</v>
      </c>
      <c r="L63" s="640">
        <f t="shared" si="6"/>
        <v>50.191695000000003</v>
      </c>
      <c r="M63" s="662">
        <v>26.633952000000001</v>
      </c>
      <c r="N63" s="662">
        <v>11.905389</v>
      </c>
      <c r="O63" s="662">
        <v>11.652354000000001</v>
      </c>
      <c r="P63" s="663">
        <v>210</v>
      </c>
      <c r="Q63" s="663">
        <v>301</v>
      </c>
      <c r="R63" s="663" t="s">
        <v>354</v>
      </c>
      <c r="S63" s="696">
        <v>55</v>
      </c>
    </row>
    <row r="64" spans="1:19" s="671" customFormat="1" ht="26.1" customHeight="1">
      <c r="A64" s="663">
        <v>58</v>
      </c>
      <c r="B64" s="663" t="s">
        <v>343</v>
      </c>
      <c r="C64" s="684" t="s">
        <v>405</v>
      </c>
      <c r="D64" s="664">
        <v>60</v>
      </c>
      <c r="E64" s="640">
        <f t="shared" si="4"/>
        <v>658.36940849999996</v>
      </c>
      <c r="F64" s="640">
        <f t="shared" si="5"/>
        <v>507.12869999999998</v>
      </c>
      <c r="G64" s="662">
        <v>259.00200000000001</v>
      </c>
      <c r="H64" s="662">
        <v>139.02000000000001</v>
      </c>
      <c r="I64" s="662">
        <v>21.583500000000001</v>
      </c>
      <c r="J64" s="662">
        <v>82.891199999999998</v>
      </c>
      <c r="K64" s="662">
        <v>4.6319999999999997</v>
      </c>
      <c r="L64" s="640">
        <f t="shared" si="6"/>
        <v>151.24070850000001</v>
      </c>
      <c r="M64" s="662">
        <v>80.399472000000003</v>
      </c>
      <c r="N64" s="662">
        <v>35.666467500000003</v>
      </c>
      <c r="O64" s="662">
        <v>35.174768999999998</v>
      </c>
      <c r="P64" s="663">
        <v>210</v>
      </c>
      <c r="Q64" s="663">
        <v>301</v>
      </c>
      <c r="R64" s="663" t="s">
        <v>350</v>
      </c>
      <c r="S64" s="696">
        <v>19</v>
      </c>
    </row>
    <row r="65" spans="1:19" s="671" customFormat="1" ht="26.1" customHeight="1">
      <c r="A65" s="663">
        <v>59</v>
      </c>
      <c r="B65" s="663" t="s">
        <v>343</v>
      </c>
      <c r="C65" s="684" t="s">
        <v>406</v>
      </c>
      <c r="D65" s="664">
        <v>8</v>
      </c>
      <c r="E65" s="640">
        <f t="shared" si="4"/>
        <v>91.099729499999995</v>
      </c>
      <c r="F65" s="640">
        <f t="shared" si="5"/>
        <v>69.645300000000006</v>
      </c>
      <c r="G65" s="662">
        <v>45.169199999999996</v>
      </c>
      <c r="H65" s="662">
        <v>19.175999999999998</v>
      </c>
      <c r="I65" s="662">
        <v>3.7641</v>
      </c>
      <c r="J65" s="662">
        <v>0</v>
      </c>
      <c r="K65" s="662">
        <v>1.536</v>
      </c>
      <c r="L65" s="640">
        <f t="shared" si="6"/>
        <v>21.4544295</v>
      </c>
      <c r="M65" s="662">
        <v>10.897487999999999</v>
      </c>
      <c r="N65" s="662">
        <v>5.7892904999999999</v>
      </c>
      <c r="O65" s="662">
        <v>4.7676509999999999</v>
      </c>
      <c r="P65" s="663">
        <v>205</v>
      </c>
      <c r="Q65" s="663">
        <v>301</v>
      </c>
      <c r="R65" s="663" t="s">
        <v>350</v>
      </c>
      <c r="S65" s="696">
        <v>61</v>
      </c>
    </row>
    <row r="66" spans="1:19" s="671" customFormat="1" ht="26.1" customHeight="1">
      <c r="A66" s="663">
        <v>60</v>
      </c>
      <c r="B66" s="663" t="s">
        <v>343</v>
      </c>
      <c r="C66" s="684" t="s">
        <v>407</v>
      </c>
      <c r="D66" s="664">
        <v>39</v>
      </c>
      <c r="E66" s="640">
        <f t="shared" si="4"/>
        <v>458.16649899999999</v>
      </c>
      <c r="F66" s="640">
        <f t="shared" si="5"/>
        <v>357.98259999999999</v>
      </c>
      <c r="G66" s="662">
        <v>167.58959999999999</v>
      </c>
      <c r="H66" s="662">
        <v>97.483199999999997</v>
      </c>
      <c r="I66" s="662">
        <v>13.5778</v>
      </c>
      <c r="J66" s="662">
        <v>53.951999999999998</v>
      </c>
      <c r="K66" s="662">
        <v>25.38</v>
      </c>
      <c r="L66" s="640">
        <f t="shared" si="6"/>
        <v>100.183899</v>
      </c>
      <c r="M66" s="662">
        <v>53.216416000000002</v>
      </c>
      <c r="N66" s="662">
        <v>23.685300999999999</v>
      </c>
      <c r="O66" s="662">
        <v>23.282181999999999</v>
      </c>
      <c r="P66" s="663">
        <v>201</v>
      </c>
      <c r="Q66" s="663">
        <v>301</v>
      </c>
      <c r="R66" s="663" t="s">
        <v>345</v>
      </c>
      <c r="S66" s="696">
        <v>8</v>
      </c>
    </row>
    <row r="67" spans="1:19" s="671" customFormat="1" ht="26.1" customHeight="1">
      <c r="A67" s="663">
        <v>61</v>
      </c>
      <c r="B67" s="663" t="s">
        <v>343</v>
      </c>
      <c r="C67" s="684" t="s">
        <v>408</v>
      </c>
      <c r="D67" s="664">
        <v>90</v>
      </c>
      <c r="E67" s="640">
        <f t="shared" si="4"/>
        <v>1002.2092115</v>
      </c>
      <c r="F67" s="640">
        <f t="shared" si="5"/>
        <v>783.97130000000004</v>
      </c>
      <c r="G67" s="662">
        <v>365.05079999999998</v>
      </c>
      <c r="H67" s="662">
        <v>209.26079999999999</v>
      </c>
      <c r="I67" s="662">
        <v>29.9909</v>
      </c>
      <c r="J67" s="662">
        <v>121.22880000000001</v>
      </c>
      <c r="K67" s="662">
        <v>58.44</v>
      </c>
      <c r="L67" s="640">
        <f t="shared" si="6"/>
        <v>218.2379115</v>
      </c>
      <c r="M67" s="662">
        <v>116.085008</v>
      </c>
      <c r="N67" s="662">
        <v>51.365712500000001</v>
      </c>
      <c r="O67" s="662">
        <v>50.787191</v>
      </c>
      <c r="P67" s="663">
        <v>224</v>
      </c>
      <c r="Q67" s="663">
        <v>301</v>
      </c>
      <c r="R67" s="663" t="s">
        <v>345</v>
      </c>
      <c r="S67" s="696">
        <v>40</v>
      </c>
    </row>
    <row r="68" spans="1:19" s="671" customFormat="1" ht="26.1" customHeight="1">
      <c r="A68" s="663">
        <v>62</v>
      </c>
      <c r="B68" s="663" t="s">
        <v>343</v>
      </c>
      <c r="C68" s="684" t="s">
        <v>409</v>
      </c>
      <c r="D68" s="664">
        <v>19</v>
      </c>
      <c r="E68" s="640">
        <f t="shared" si="4"/>
        <v>222.54519500000001</v>
      </c>
      <c r="F68" s="640">
        <f t="shared" si="5"/>
        <v>174.083</v>
      </c>
      <c r="G68" s="662">
        <v>84.372</v>
      </c>
      <c r="H68" s="662">
        <v>43.41</v>
      </c>
      <c r="I68" s="662">
        <v>7.0309999999999997</v>
      </c>
      <c r="J68" s="662">
        <v>26.07</v>
      </c>
      <c r="K68" s="662">
        <v>13.2</v>
      </c>
      <c r="L68" s="640">
        <f t="shared" si="6"/>
        <v>48.462195000000001</v>
      </c>
      <c r="M68" s="662">
        <v>25.74128</v>
      </c>
      <c r="N68" s="662">
        <v>11.459104999999999</v>
      </c>
      <c r="O68" s="662">
        <v>11.261810000000001</v>
      </c>
      <c r="P68" s="663">
        <v>201</v>
      </c>
      <c r="Q68" s="663">
        <v>301</v>
      </c>
      <c r="R68" s="663" t="s">
        <v>354</v>
      </c>
      <c r="S68" s="696">
        <v>56</v>
      </c>
    </row>
    <row r="69" spans="1:19" s="671" customFormat="1" ht="26.1" customHeight="1">
      <c r="A69" s="663">
        <v>63</v>
      </c>
      <c r="B69" s="663" t="s">
        <v>343</v>
      </c>
      <c r="C69" s="684" t="s">
        <v>410</v>
      </c>
      <c r="D69" s="664">
        <v>28</v>
      </c>
      <c r="E69" s="640">
        <f t="shared" si="4"/>
        <v>361.14547700000003</v>
      </c>
      <c r="F69" s="640">
        <f t="shared" si="5"/>
        <v>282.80779999999999</v>
      </c>
      <c r="G69" s="662">
        <v>139.40880000000001</v>
      </c>
      <c r="H69" s="662">
        <v>67.497600000000006</v>
      </c>
      <c r="I69" s="662">
        <v>11.6174</v>
      </c>
      <c r="J69" s="662">
        <v>41.316000000000003</v>
      </c>
      <c r="K69" s="662">
        <v>22.968</v>
      </c>
      <c r="L69" s="640">
        <f t="shared" si="6"/>
        <v>78.337676999999999</v>
      </c>
      <c r="M69" s="662">
        <v>41.574368</v>
      </c>
      <c r="N69" s="662">
        <v>18.574522999999999</v>
      </c>
      <c r="O69" s="662">
        <v>18.188786</v>
      </c>
      <c r="P69" s="663">
        <v>213</v>
      </c>
      <c r="Q69" s="663">
        <v>301</v>
      </c>
      <c r="R69" s="663" t="s">
        <v>354</v>
      </c>
      <c r="S69" s="696">
        <v>16</v>
      </c>
    </row>
    <row r="70" spans="1:19" s="671" customFormat="1" ht="26.1" customHeight="1">
      <c r="A70" s="663">
        <v>64</v>
      </c>
      <c r="B70" s="663" t="s">
        <v>343</v>
      </c>
      <c r="C70" s="684" t="s">
        <v>411</v>
      </c>
      <c r="D70" s="664">
        <v>8</v>
      </c>
      <c r="E70" s="640">
        <f t="shared" si="4"/>
        <v>97.799404999999993</v>
      </c>
      <c r="F70" s="640">
        <f t="shared" si="5"/>
        <v>76.496600000000001</v>
      </c>
      <c r="G70" s="662">
        <v>37.855200000000004</v>
      </c>
      <c r="H70" s="662">
        <v>18.5304</v>
      </c>
      <c r="I70" s="662">
        <v>2.9605999999999999</v>
      </c>
      <c r="J70" s="662">
        <v>11.3424</v>
      </c>
      <c r="K70" s="662">
        <v>5.8079999999999998</v>
      </c>
      <c r="L70" s="640">
        <f t="shared" si="6"/>
        <v>21.302804999999999</v>
      </c>
      <c r="M70" s="662">
        <v>11.310176</v>
      </c>
      <c r="N70" s="662">
        <v>5.0444269999999998</v>
      </c>
      <c r="O70" s="662">
        <v>4.9482020000000002</v>
      </c>
      <c r="P70" s="663">
        <v>208</v>
      </c>
      <c r="Q70" s="663">
        <v>301</v>
      </c>
      <c r="R70" s="663" t="s">
        <v>350</v>
      </c>
      <c r="S70" s="696">
        <v>27</v>
      </c>
    </row>
    <row r="71" spans="1:19" s="671" customFormat="1" ht="26.1" customHeight="1">
      <c r="A71" s="663">
        <v>65</v>
      </c>
      <c r="B71" s="663" t="s">
        <v>343</v>
      </c>
      <c r="C71" s="684" t="s">
        <v>412</v>
      </c>
      <c r="D71" s="664">
        <v>14</v>
      </c>
      <c r="E71" s="640">
        <f t="shared" si="4"/>
        <v>170.091129</v>
      </c>
      <c r="F71" s="640">
        <f t="shared" si="5"/>
        <v>133.29060000000001</v>
      </c>
      <c r="G71" s="662">
        <v>60.127200000000002</v>
      </c>
      <c r="H71" s="662">
        <v>37.078800000000001</v>
      </c>
      <c r="I71" s="662">
        <v>5.0106000000000002</v>
      </c>
      <c r="J71" s="662">
        <v>20.010000000000002</v>
      </c>
      <c r="K71" s="662">
        <v>11.064</v>
      </c>
      <c r="L71" s="640">
        <f t="shared" si="6"/>
        <v>36.800528999999997</v>
      </c>
      <c r="M71" s="662">
        <v>19.556256000000001</v>
      </c>
      <c r="N71" s="662">
        <v>8.6884110000000003</v>
      </c>
      <c r="O71" s="662">
        <v>8.5558619999999994</v>
      </c>
      <c r="P71" s="663">
        <v>201</v>
      </c>
      <c r="Q71" s="663">
        <v>301</v>
      </c>
      <c r="R71" s="663" t="s">
        <v>345</v>
      </c>
      <c r="S71" s="696">
        <v>9</v>
      </c>
    </row>
    <row r="72" spans="1:19" s="671" customFormat="1" ht="26.1" customHeight="1">
      <c r="A72" s="663">
        <v>66</v>
      </c>
      <c r="B72" s="663" t="s">
        <v>343</v>
      </c>
      <c r="C72" s="684" t="s">
        <v>413</v>
      </c>
      <c r="D72" s="663">
        <v>28</v>
      </c>
      <c r="E72" s="640">
        <f t="shared" ref="E72:E103" si="7">F72+L72</f>
        <v>302.83040799999998</v>
      </c>
      <c r="F72" s="640">
        <f t="shared" ref="F72:F103" si="8">G72+H72+I72+J72+K72</f>
        <v>237.4408</v>
      </c>
      <c r="G72" s="662">
        <v>111.0168</v>
      </c>
      <c r="H72" s="662">
        <v>60.949199999999998</v>
      </c>
      <c r="I72" s="662">
        <v>8.6403999999999996</v>
      </c>
      <c r="J72" s="662">
        <v>36.950400000000002</v>
      </c>
      <c r="K72" s="662">
        <v>19.884</v>
      </c>
      <c r="L72" s="640">
        <f t="shared" ref="L72:L103" si="9">M72+N72+O72</f>
        <v>65.389607999999996</v>
      </c>
      <c r="M72" s="662">
        <v>34.809088000000003</v>
      </c>
      <c r="N72" s="662">
        <v>15.351544000000001</v>
      </c>
      <c r="O72" s="662">
        <v>15.228975999999999</v>
      </c>
      <c r="P72" s="663">
        <v>216</v>
      </c>
      <c r="Q72" s="663">
        <v>301</v>
      </c>
      <c r="R72" s="663" t="s">
        <v>345</v>
      </c>
      <c r="S72" s="696">
        <v>13</v>
      </c>
    </row>
    <row r="73" spans="1:19" s="671" customFormat="1" ht="26.1" customHeight="1">
      <c r="A73" s="663">
        <v>67</v>
      </c>
      <c r="B73" s="663" t="s">
        <v>343</v>
      </c>
      <c r="C73" s="684" t="s">
        <v>414</v>
      </c>
      <c r="D73" s="664">
        <v>17</v>
      </c>
      <c r="E73" s="640">
        <f t="shared" si="7"/>
        <v>194.96125499999999</v>
      </c>
      <c r="F73" s="640">
        <f t="shared" si="8"/>
        <v>152.65260000000001</v>
      </c>
      <c r="G73" s="662">
        <v>73.116</v>
      </c>
      <c r="H73" s="662">
        <v>38.275199999999998</v>
      </c>
      <c r="I73" s="662">
        <v>6.093</v>
      </c>
      <c r="J73" s="662">
        <v>23.048400000000001</v>
      </c>
      <c r="K73" s="662">
        <v>12.12</v>
      </c>
      <c r="L73" s="640">
        <f t="shared" si="9"/>
        <v>42.308655000000002</v>
      </c>
      <c r="M73" s="662">
        <v>22.485216000000001</v>
      </c>
      <c r="N73" s="662">
        <v>9.9861570000000004</v>
      </c>
      <c r="O73" s="662">
        <v>9.8372820000000001</v>
      </c>
      <c r="P73" s="663">
        <v>201</v>
      </c>
      <c r="Q73" s="663">
        <v>301</v>
      </c>
      <c r="R73" s="663" t="s">
        <v>354</v>
      </c>
      <c r="S73" s="696">
        <v>24</v>
      </c>
    </row>
    <row r="74" spans="1:19" s="671" customFormat="1" ht="26.1" customHeight="1">
      <c r="A74" s="663">
        <v>68</v>
      </c>
      <c r="B74" s="663" t="s">
        <v>343</v>
      </c>
      <c r="C74" s="684" t="s">
        <v>415</v>
      </c>
      <c r="D74" s="663">
        <v>67</v>
      </c>
      <c r="E74" s="640">
        <f t="shared" si="7"/>
        <v>779.64547949999996</v>
      </c>
      <c r="F74" s="640">
        <f t="shared" si="8"/>
        <v>609.8673</v>
      </c>
      <c r="G74" s="662">
        <v>298.29239999999999</v>
      </c>
      <c r="H74" s="662">
        <v>149.7372</v>
      </c>
      <c r="I74" s="662">
        <v>24.857700000000001</v>
      </c>
      <c r="J74" s="662">
        <v>90.516000000000005</v>
      </c>
      <c r="K74" s="662">
        <v>46.463999999999999</v>
      </c>
      <c r="L74" s="640">
        <f t="shared" si="9"/>
        <v>169.77817949999999</v>
      </c>
      <c r="M74" s="662">
        <v>90.144527999999994</v>
      </c>
      <c r="N74" s="662">
        <v>40.195420499999997</v>
      </c>
      <c r="O74" s="662">
        <v>39.438231000000002</v>
      </c>
      <c r="P74" s="663">
        <v>201</v>
      </c>
      <c r="Q74" s="663">
        <v>301</v>
      </c>
      <c r="R74" s="663" t="s">
        <v>345</v>
      </c>
      <c r="S74" s="696">
        <v>18</v>
      </c>
    </row>
    <row r="75" spans="1:19" s="671" customFormat="1" ht="26.1" customHeight="1">
      <c r="A75" s="663">
        <v>69</v>
      </c>
      <c r="B75" s="663" t="s">
        <v>343</v>
      </c>
      <c r="C75" s="684" t="s">
        <v>416</v>
      </c>
      <c r="D75" s="664">
        <v>19</v>
      </c>
      <c r="E75" s="640">
        <f t="shared" si="7"/>
        <v>206.89293799999999</v>
      </c>
      <c r="F75" s="640">
        <f t="shared" si="8"/>
        <v>162.0728</v>
      </c>
      <c r="G75" s="662">
        <v>76.180800000000005</v>
      </c>
      <c r="H75" s="662">
        <v>41.641199999999998</v>
      </c>
      <c r="I75" s="662">
        <v>6.1543999999999999</v>
      </c>
      <c r="J75" s="662">
        <v>25.0764</v>
      </c>
      <c r="K75" s="662">
        <v>13.02</v>
      </c>
      <c r="L75" s="640">
        <f t="shared" si="9"/>
        <v>44.820138</v>
      </c>
      <c r="M75" s="662">
        <v>23.848448000000001</v>
      </c>
      <c r="N75" s="662">
        <v>10.537993999999999</v>
      </c>
      <c r="O75" s="662">
        <v>10.433695999999999</v>
      </c>
      <c r="P75" s="663">
        <v>201</v>
      </c>
      <c r="Q75" s="663">
        <v>301</v>
      </c>
      <c r="R75" s="663" t="s">
        <v>345</v>
      </c>
      <c r="S75" s="696">
        <v>67</v>
      </c>
    </row>
    <row r="76" spans="1:19" s="671" customFormat="1" ht="26.1" customHeight="1">
      <c r="A76" s="663">
        <v>70</v>
      </c>
      <c r="B76" s="663" t="s">
        <v>343</v>
      </c>
      <c r="C76" s="684" t="s">
        <v>417</v>
      </c>
      <c r="D76" s="663">
        <v>34</v>
      </c>
      <c r="E76" s="640">
        <f t="shared" si="7"/>
        <v>384.87097199999999</v>
      </c>
      <c r="F76" s="640">
        <f t="shared" si="8"/>
        <v>301.11</v>
      </c>
      <c r="G76" s="662">
        <v>144.648</v>
      </c>
      <c r="H76" s="662">
        <v>76.183199999999999</v>
      </c>
      <c r="I76" s="662">
        <v>11.388</v>
      </c>
      <c r="J76" s="662">
        <v>46.138800000000003</v>
      </c>
      <c r="K76" s="662">
        <v>22.751999999999999</v>
      </c>
      <c r="L76" s="640">
        <f t="shared" si="9"/>
        <v>83.760971999999995</v>
      </c>
      <c r="M76" s="662">
        <v>44.537280000000003</v>
      </c>
      <c r="N76" s="662">
        <v>19.738631999999999</v>
      </c>
      <c r="O76" s="662">
        <v>19.485060000000001</v>
      </c>
      <c r="P76" s="663">
        <v>215</v>
      </c>
      <c r="Q76" s="663">
        <v>301</v>
      </c>
      <c r="R76" s="663" t="s">
        <v>345</v>
      </c>
      <c r="S76" s="696">
        <v>18</v>
      </c>
    </row>
    <row r="77" spans="1:19" s="671" customFormat="1" ht="26.1" customHeight="1">
      <c r="A77" s="663">
        <v>71</v>
      </c>
      <c r="B77" s="663" t="s">
        <v>343</v>
      </c>
      <c r="C77" s="684" t="s">
        <v>418</v>
      </c>
      <c r="D77" s="663">
        <v>217</v>
      </c>
      <c r="E77" s="640">
        <f t="shared" si="7"/>
        <v>2497.332969</v>
      </c>
      <c r="F77" s="640">
        <f t="shared" si="8"/>
        <v>1953.4434000000001</v>
      </c>
      <c r="G77" s="662">
        <v>956.04240000000004</v>
      </c>
      <c r="H77" s="662">
        <v>482.30160000000001</v>
      </c>
      <c r="I77" s="662">
        <v>79.282200000000003</v>
      </c>
      <c r="J77" s="662">
        <v>286.24919999999997</v>
      </c>
      <c r="K77" s="662">
        <v>149.56800000000001</v>
      </c>
      <c r="L77" s="640">
        <f t="shared" si="9"/>
        <v>543.88956900000005</v>
      </c>
      <c r="M77" s="662">
        <v>288.62006400000001</v>
      </c>
      <c r="N77" s="662">
        <v>128.99822700000001</v>
      </c>
      <c r="O77" s="662">
        <v>126.271278</v>
      </c>
      <c r="P77" s="663">
        <v>201</v>
      </c>
      <c r="Q77" s="663">
        <v>301</v>
      </c>
      <c r="R77" s="663" t="s">
        <v>345</v>
      </c>
      <c r="S77" s="696">
        <v>34</v>
      </c>
    </row>
    <row r="78" spans="1:19" s="671" customFormat="1" ht="26.1" customHeight="1">
      <c r="A78" s="663">
        <v>72</v>
      </c>
      <c r="B78" s="449" t="s">
        <v>343</v>
      </c>
      <c r="C78" s="684" t="s">
        <v>419</v>
      </c>
      <c r="D78" s="663">
        <v>131</v>
      </c>
      <c r="E78" s="640">
        <f t="shared" si="7"/>
        <v>1591.583494</v>
      </c>
      <c r="F78" s="640">
        <f t="shared" si="8"/>
        <v>1243.4680000000001</v>
      </c>
      <c r="G78" s="662">
        <v>614.41920000000005</v>
      </c>
      <c r="H78" s="662">
        <v>304.96559999999999</v>
      </c>
      <c r="I78" s="662">
        <v>50.299599999999998</v>
      </c>
      <c r="J78" s="662">
        <v>185.49959999999999</v>
      </c>
      <c r="K78" s="662">
        <v>88.284000000000006</v>
      </c>
      <c r="L78" s="640">
        <f t="shared" si="9"/>
        <v>348.11549400000001</v>
      </c>
      <c r="M78" s="662">
        <v>184.82944000000001</v>
      </c>
      <c r="N78" s="662">
        <v>82.423174000000003</v>
      </c>
      <c r="O78" s="662">
        <v>80.862880000000004</v>
      </c>
      <c r="P78" s="663">
        <v>213</v>
      </c>
      <c r="Q78" s="663">
        <v>301</v>
      </c>
      <c r="R78" s="663" t="s">
        <v>345</v>
      </c>
      <c r="S78" s="696">
        <v>229</v>
      </c>
    </row>
    <row r="79" spans="1:19" s="671" customFormat="1" ht="26.1" customHeight="1">
      <c r="A79" s="663">
        <v>73</v>
      </c>
      <c r="B79" s="663" t="s">
        <v>343</v>
      </c>
      <c r="C79" s="684" t="s">
        <v>420</v>
      </c>
      <c r="D79" s="663">
        <v>174</v>
      </c>
      <c r="E79" s="640">
        <f t="shared" si="7"/>
        <v>2056.488648</v>
      </c>
      <c r="F79" s="640">
        <f t="shared" si="8"/>
        <v>1616.8751999999999</v>
      </c>
      <c r="G79" s="662">
        <v>795.024</v>
      </c>
      <c r="H79" s="662">
        <v>403.63560000000001</v>
      </c>
      <c r="I79" s="662">
        <v>66.251999999999995</v>
      </c>
      <c r="J79" s="662">
        <v>243.06360000000001</v>
      </c>
      <c r="K79" s="662">
        <v>108.9</v>
      </c>
      <c r="L79" s="640">
        <f t="shared" si="9"/>
        <v>439.61344800000001</v>
      </c>
      <c r="M79" s="662">
        <v>233.49292800000001</v>
      </c>
      <c r="N79" s="662">
        <v>103.96451999999999</v>
      </c>
      <c r="O79" s="662">
        <v>102.15600000000001</v>
      </c>
      <c r="P79" s="663">
        <v>213</v>
      </c>
      <c r="Q79" s="663">
        <v>301</v>
      </c>
      <c r="R79" s="663" t="s">
        <v>345</v>
      </c>
      <c r="S79" s="696">
        <v>18</v>
      </c>
    </row>
    <row r="80" spans="1:19" s="671" customFormat="1" ht="26.1" customHeight="1">
      <c r="A80" s="663">
        <v>74</v>
      </c>
      <c r="B80" s="663" t="s">
        <v>343</v>
      </c>
      <c r="C80" s="684" t="s">
        <v>421</v>
      </c>
      <c r="D80" s="663">
        <v>36</v>
      </c>
      <c r="E80" s="640">
        <f t="shared" si="7"/>
        <v>495.08553649999999</v>
      </c>
      <c r="F80" s="640">
        <f t="shared" si="8"/>
        <v>386.87029999999999</v>
      </c>
      <c r="G80" s="662">
        <v>164.4468</v>
      </c>
      <c r="H80" s="662">
        <v>126.4308</v>
      </c>
      <c r="I80" s="662">
        <v>13.703900000000001</v>
      </c>
      <c r="J80" s="662">
        <v>53.3568</v>
      </c>
      <c r="K80" s="662">
        <v>28.931999999999999</v>
      </c>
      <c r="L80" s="640">
        <f t="shared" si="9"/>
        <v>108.2152365</v>
      </c>
      <c r="M80" s="662">
        <v>57.270128</v>
      </c>
      <c r="N80" s="662">
        <v>25.8894275</v>
      </c>
      <c r="O80" s="662">
        <v>25.055681</v>
      </c>
      <c r="P80" s="663">
        <v>213</v>
      </c>
      <c r="Q80" s="663">
        <v>301</v>
      </c>
      <c r="R80" s="663" t="s">
        <v>375</v>
      </c>
      <c r="S80" s="696">
        <v>107</v>
      </c>
    </row>
    <row r="81" spans="1:19" s="671" customFormat="1" ht="26.1" customHeight="1">
      <c r="A81" s="663">
        <v>75</v>
      </c>
      <c r="B81" s="663" t="s">
        <v>343</v>
      </c>
      <c r="C81" s="684" t="s">
        <v>422</v>
      </c>
      <c r="D81" s="664">
        <v>13</v>
      </c>
      <c r="E81" s="640">
        <f t="shared" si="7"/>
        <v>138.52948599999999</v>
      </c>
      <c r="F81" s="640">
        <f t="shared" si="8"/>
        <v>106.486</v>
      </c>
      <c r="G81" s="662">
        <v>54.652799999999999</v>
      </c>
      <c r="H81" s="662">
        <v>29.636399999999998</v>
      </c>
      <c r="I81" s="662">
        <v>4.5544000000000002</v>
      </c>
      <c r="J81" s="662">
        <v>17.642399999999999</v>
      </c>
      <c r="K81" s="662">
        <v>0</v>
      </c>
      <c r="L81" s="640">
        <f t="shared" si="9"/>
        <v>32.043486000000001</v>
      </c>
      <c r="M81" s="662">
        <v>17.037759999999999</v>
      </c>
      <c r="N81" s="662">
        <v>7.5517060000000003</v>
      </c>
      <c r="O81" s="662">
        <v>7.4540199999999999</v>
      </c>
      <c r="P81" s="663">
        <v>213</v>
      </c>
      <c r="Q81" s="663">
        <v>301</v>
      </c>
      <c r="R81" s="663" t="s">
        <v>350</v>
      </c>
      <c r="S81" s="696">
        <v>86</v>
      </c>
    </row>
    <row r="82" spans="1:19" s="671" customFormat="1" ht="26.1" customHeight="1">
      <c r="A82" s="663">
        <v>76</v>
      </c>
      <c r="B82" s="663" t="s">
        <v>343</v>
      </c>
      <c r="C82" s="684" t="s">
        <v>423</v>
      </c>
      <c r="D82" s="664">
        <v>15</v>
      </c>
      <c r="E82" s="640">
        <f t="shared" si="7"/>
        <v>187.58370300000001</v>
      </c>
      <c r="F82" s="640">
        <f t="shared" si="8"/>
        <v>146.3502</v>
      </c>
      <c r="G82" s="662">
        <v>73.4328</v>
      </c>
      <c r="H82" s="662">
        <v>35.387999999999998</v>
      </c>
      <c r="I82" s="662">
        <v>6.1193999999999997</v>
      </c>
      <c r="J82" s="662">
        <v>21.858000000000001</v>
      </c>
      <c r="K82" s="662">
        <v>9.5519999999999996</v>
      </c>
      <c r="L82" s="640">
        <f t="shared" si="9"/>
        <v>41.233502999999999</v>
      </c>
      <c r="M82" s="662">
        <v>21.887712000000001</v>
      </c>
      <c r="N82" s="662">
        <v>9.7699169999999995</v>
      </c>
      <c r="O82" s="662">
        <v>9.5758740000000007</v>
      </c>
      <c r="P82" s="663">
        <v>213</v>
      </c>
      <c r="Q82" s="663">
        <v>301</v>
      </c>
      <c r="R82" s="663" t="s">
        <v>350</v>
      </c>
      <c r="S82" s="696">
        <v>39</v>
      </c>
    </row>
    <row r="83" spans="1:19" s="671" customFormat="1" ht="26.1" customHeight="1">
      <c r="A83" s="663">
        <v>77</v>
      </c>
      <c r="B83" s="663" t="s">
        <v>343</v>
      </c>
      <c r="C83" s="684" t="s">
        <v>424</v>
      </c>
      <c r="D83" s="664">
        <v>41</v>
      </c>
      <c r="E83" s="640">
        <f t="shared" si="7"/>
        <v>503.04819099999997</v>
      </c>
      <c r="F83" s="640">
        <f t="shared" si="8"/>
        <v>392.9554</v>
      </c>
      <c r="G83" s="662">
        <v>194.328</v>
      </c>
      <c r="H83" s="662">
        <v>96.374399999999994</v>
      </c>
      <c r="I83" s="662">
        <v>15.541</v>
      </c>
      <c r="J83" s="662">
        <v>59.244</v>
      </c>
      <c r="K83" s="662">
        <v>27.468</v>
      </c>
      <c r="L83" s="640">
        <f t="shared" si="9"/>
        <v>110.09279100000001</v>
      </c>
      <c r="M83" s="662">
        <v>58.477983999999999</v>
      </c>
      <c r="N83" s="662">
        <v>26.030688999999999</v>
      </c>
      <c r="O83" s="662">
        <v>25.584118</v>
      </c>
      <c r="P83" s="663">
        <v>213</v>
      </c>
      <c r="Q83" s="663">
        <v>301</v>
      </c>
      <c r="R83" s="663" t="s">
        <v>354</v>
      </c>
      <c r="S83" s="696">
        <v>95</v>
      </c>
    </row>
    <row r="84" spans="1:19" s="671" customFormat="1" ht="26.1" customHeight="1">
      <c r="A84" s="663">
        <v>78</v>
      </c>
      <c r="B84" s="663" t="s">
        <v>343</v>
      </c>
      <c r="C84" s="684" t="s">
        <v>425</v>
      </c>
      <c r="D84" s="663">
        <v>64</v>
      </c>
      <c r="E84" s="640">
        <f t="shared" si="7"/>
        <v>780.51021749999995</v>
      </c>
      <c r="F84" s="640">
        <f t="shared" si="8"/>
        <v>609.47130000000004</v>
      </c>
      <c r="G84" s="662">
        <v>302.0652</v>
      </c>
      <c r="H84" s="662">
        <v>148.24080000000001</v>
      </c>
      <c r="I84" s="662">
        <v>25.1721</v>
      </c>
      <c r="J84" s="662">
        <v>92.449200000000005</v>
      </c>
      <c r="K84" s="662">
        <v>41.543999999999997</v>
      </c>
      <c r="L84" s="640">
        <f t="shared" si="9"/>
        <v>171.0389175</v>
      </c>
      <c r="M84" s="662">
        <v>90.868368000000004</v>
      </c>
      <c r="N84" s="662">
        <v>40.4156385</v>
      </c>
      <c r="O84" s="662">
        <v>39.754911</v>
      </c>
      <c r="P84" s="663">
        <v>213</v>
      </c>
      <c r="Q84" s="663">
        <v>301</v>
      </c>
      <c r="R84" s="663" t="s">
        <v>345</v>
      </c>
      <c r="S84" s="696">
        <v>16</v>
      </c>
    </row>
    <row r="85" spans="1:19" s="671" customFormat="1" ht="26.1" customHeight="1">
      <c r="A85" s="663">
        <v>79</v>
      </c>
      <c r="B85" s="663" t="s">
        <v>343</v>
      </c>
      <c r="C85" s="684" t="s">
        <v>426</v>
      </c>
      <c r="D85" s="664">
        <v>13</v>
      </c>
      <c r="E85" s="640">
        <f t="shared" si="7"/>
        <v>163.48433399999999</v>
      </c>
      <c r="F85" s="640">
        <f t="shared" si="8"/>
        <v>128.00399999999999</v>
      </c>
      <c r="G85" s="662">
        <v>62.553600000000003</v>
      </c>
      <c r="H85" s="662">
        <v>30.917999999999999</v>
      </c>
      <c r="I85" s="662">
        <v>5.2127999999999997</v>
      </c>
      <c r="J85" s="662">
        <v>19.107600000000001</v>
      </c>
      <c r="K85" s="662">
        <v>10.212</v>
      </c>
      <c r="L85" s="640">
        <f t="shared" si="9"/>
        <v>35.480333999999999</v>
      </c>
      <c r="M85" s="662">
        <v>18.846720000000001</v>
      </c>
      <c r="N85" s="662">
        <v>8.3881739999999994</v>
      </c>
      <c r="O85" s="662">
        <v>8.2454400000000003</v>
      </c>
      <c r="P85" s="663">
        <v>213</v>
      </c>
      <c r="Q85" s="663">
        <v>301</v>
      </c>
      <c r="R85" s="663" t="s">
        <v>354</v>
      </c>
      <c r="S85" s="696">
        <v>15</v>
      </c>
    </row>
    <row r="86" spans="1:19" s="671" customFormat="1" ht="26.1" customHeight="1">
      <c r="A86" s="663">
        <v>80</v>
      </c>
      <c r="B86" s="663" t="s">
        <v>343</v>
      </c>
      <c r="C86" s="684" t="s">
        <v>427</v>
      </c>
      <c r="D86" s="664">
        <v>24</v>
      </c>
      <c r="E86" s="640">
        <f t="shared" si="7"/>
        <v>292.69647950000001</v>
      </c>
      <c r="F86" s="640">
        <f t="shared" si="8"/>
        <v>228.67490000000001</v>
      </c>
      <c r="G86" s="662">
        <v>113.7516</v>
      </c>
      <c r="H86" s="662">
        <v>56.1036</v>
      </c>
      <c r="I86" s="662">
        <v>9.4793000000000003</v>
      </c>
      <c r="J86" s="662">
        <v>32.744399999999999</v>
      </c>
      <c r="K86" s="662">
        <v>16.596</v>
      </c>
      <c r="L86" s="640">
        <f t="shared" si="9"/>
        <v>64.021579500000001</v>
      </c>
      <c r="M86" s="662">
        <v>33.932623999999997</v>
      </c>
      <c r="N86" s="662">
        <v>15.243432500000001</v>
      </c>
      <c r="O86" s="662">
        <v>14.845523</v>
      </c>
      <c r="P86" s="663">
        <v>213</v>
      </c>
      <c r="Q86" s="663">
        <v>301</v>
      </c>
      <c r="R86" s="663" t="s">
        <v>354</v>
      </c>
      <c r="S86" s="696">
        <v>39</v>
      </c>
    </row>
    <row r="87" spans="1:19" s="671" customFormat="1" ht="26.1" customHeight="1">
      <c r="A87" s="663">
        <v>81</v>
      </c>
      <c r="B87" s="663" t="s">
        <v>343</v>
      </c>
      <c r="C87" s="684" t="s">
        <v>428</v>
      </c>
      <c r="D87" s="664">
        <v>18</v>
      </c>
      <c r="E87" s="640">
        <f t="shared" si="7"/>
        <v>224.3407545</v>
      </c>
      <c r="F87" s="640">
        <f t="shared" si="8"/>
        <v>175.72470000000001</v>
      </c>
      <c r="G87" s="662">
        <v>85.064400000000006</v>
      </c>
      <c r="H87" s="662">
        <v>43.08</v>
      </c>
      <c r="I87" s="662">
        <v>7.0887000000000002</v>
      </c>
      <c r="J87" s="662">
        <v>26.163599999999999</v>
      </c>
      <c r="K87" s="662">
        <v>14.327999999999999</v>
      </c>
      <c r="L87" s="640">
        <f t="shared" si="9"/>
        <v>48.616054499999997</v>
      </c>
      <c r="M87" s="662">
        <v>25.823471999999999</v>
      </c>
      <c r="N87" s="662">
        <v>11.494813499999999</v>
      </c>
      <c r="O87" s="662">
        <v>11.297769000000001</v>
      </c>
      <c r="P87" s="663">
        <v>216</v>
      </c>
      <c r="Q87" s="663">
        <v>301</v>
      </c>
      <c r="R87" s="663" t="s">
        <v>354</v>
      </c>
      <c r="S87" s="696">
        <v>58</v>
      </c>
    </row>
    <row r="88" spans="1:19" s="671" customFormat="1" ht="26.1" customHeight="1">
      <c r="A88" s="663">
        <v>82</v>
      </c>
      <c r="B88" s="663" t="s">
        <v>343</v>
      </c>
      <c r="C88" s="229" t="s">
        <v>429</v>
      </c>
      <c r="D88" s="664">
        <v>20</v>
      </c>
      <c r="E88" s="640">
        <f t="shared" si="7"/>
        <v>250.6620825</v>
      </c>
      <c r="F88" s="640">
        <f t="shared" si="8"/>
        <v>196.05629999999999</v>
      </c>
      <c r="G88" s="662">
        <v>96.253200000000007</v>
      </c>
      <c r="H88" s="662">
        <v>47.482799999999997</v>
      </c>
      <c r="I88" s="662">
        <v>8.0211000000000006</v>
      </c>
      <c r="J88" s="662">
        <v>29.575199999999999</v>
      </c>
      <c r="K88" s="662">
        <v>14.724</v>
      </c>
      <c r="L88" s="640">
        <f t="shared" si="9"/>
        <v>54.605782499999997</v>
      </c>
      <c r="M88" s="662">
        <v>29.013168</v>
      </c>
      <c r="N88" s="662">
        <v>12.8993535</v>
      </c>
      <c r="O88" s="662">
        <v>12.693261</v>
      </c>
      <c r="P88" s="663">
        <v>213</v>
      </c>
      <c r="Q88" s="663">
        <v>301</v>
      </c>
      <c r="R88" s="663" t="s">
        <v>345</v>
      </c>
      <c r="S88" s="696">
        <v>14</v>
      </c>
    </row>
    <row r="89" spans="1:19" s="671" customFormat="1" ht="26.1" customHeight="1">
      <c r="A89" s="663">
        <v>83</v>
      </c>
      <c r="B89" s="663" t="s">
        <v>343</v>
      </c>
      <c r="C89" s="684" t="s">
        <v>430</v>
      </c>
      <c r="D89" s="664">
        <v>3</v>
      </c>
      <c r="E89" s="640">
        <f t="shared" si="7"/>
        <v>37.328235999999997</v>
      </c>
      <c r="F89" s="640">
        <f t="shared" si="8"/>
        <v>29.130400000000002</v>
      </c>
      <c r="G89" s="662">
        <v>14.635199999999999</v>
      </c>
      <c r="H89" s="662">
        <v>7.0595999999999997</v>
      </c>
      <c r="I89" s="662">
        <v>1.2196</v>
      </c>
      <c r="J89" s="662">
        <v>4.26</v>
      </c>
      <c r="K89" s="662">
        <v>1.956</v>
      </c>
      <c r="L89" s="640">
        <f t="shared" si="9"/>
        <v>8.1978360000000006</v>
      </c>
      <c r="M89" s="662">
        <v>4.3479039999999998</v>
      </c>
      <c r="N89" s="662">
        <v>1.947724</v>
      </c>
      <c r="O89" s="662">
        <v>1.9022079999999999</v>
      </c>
      <c r="P89" s="663">
        <v>216</v>
      </c>
      <c r="Q89" s="663">
        <v>301</v>
      </c>
      <c r="R89" s="663" t="s">
        <v>350</v>
      </c>
      <c r="S89" s="696">
        <v>24</v>
      </c>
    </row>
    <row r="90" spans="1:19" s="671" customFormat="1" ht="26.1" customHeight="1">
      <c r="A90" s="663">
        <v>84</v>
      </c>
      <c r="B90" s="663" t="s">
        <v>343</v>
      </c>
      <c r="C90" s="684" t="s">
        <v>431</v>
      </c>
      <c r="D90" s="664">
        <v>10</v>
      </c>
      <c r="E90" s="640">
        <f t="shared" si="7"/>
        <v>126.6912675</v>
      </c>
      <c r="F90" s="640">
        <f t="shared" si="8"/>
        <v>99.192899999999995</v>
      </c>
      <c r="G90" s="662">
        <v>49.0428</v>
      </c>
      <c r="H90" s="662">
        <v>23.601600000000001</v>
      </c>
      <c r="I90" s="662">
        <v>4.0869</v>
      </c>
      <c r="J90" s="662">
        <v>14.4696</v>
      </c>
      <c r="K90" s="662">
        <v>7.992</v>
      </c>
      <c r="L90" s="640">
        <f t="shared" si="9"/>
        <v>27.498367500000001</v>
      </c>
      <c r="M90" s="662">
        <v>14.592143999999999</v>
      </c>
      <c r="N90" s="662">
        <v>6.5221605</v>
      </c>
      <c r="O90" s="662">
        <v>6.3840630000000003</v>
      </c>
      <c r="P90" s="663">
        <v>210</v>
      </c>
      <c r="Q90" s="663">
        <v>301</v>
      </c>
      <c r="R90" s="663" t="s">
        <v>350</v>
      </c>
      <c r="S90" s="696">
        <v>18</v>
      </c>
    </row>
    <row r="91" spans="1:19" s="671" customFormat="1" ht="26.1" customHeight="1">
      <c r="A91" s="663">
        <v>85</v>
      </c>
      <c r="B91" s="663" t="s">
        <v>343</v>
      </c>
      <c r="C91" s="684" t="s">
        <v>432</v>
      </c>
      <c r="D91" s="664">
        <v>23</v>
      </c>
      <c r="E91" s="640">
        <f t="shared" si="7"/>
        <v>269.982393</v>
      </c>
      <c r="F91" s="640">
        <f t="shared" si="8"/>
        <v>211.2834</v>
      </c>
      <c r="G91" s="662">
        <v>101.32559999999999</v>
      </c>
      <c r="H91" s="662">
        <v>52.999200000000002</v>
      </c>
      <c r="I91" s="662">
        <v>8.4437999999999995</v>
      </c>
      <c r="J91" s="662">
        <v>32.290799999999997</v>
      </c>
      <c r="K91" s="662">
        <v>16.224</v>
      </c>
      <c r="L91" s="640">
        <f t="shared" si="9"/>
        <v>58.698993000000002</v>
      </c>
      <c r="M91" s="662">
        <v>31.209503999999999</v>
      </c>
      <c r="N91" s="662">
        <v>13.835331</v>
      </c>
      <c r="O91" s="662">
        <v>13.654158000000001</v>
      </c>
      <c r="P91" s="663">
        <v>212</v>
      </c>
      <c r="Q91" s="663">
        <v>301</v>
      </c>
      <c r="R91" s="663" t="s">
        <v>345</v>
      </c>
      <c r="S91" s="696">
        <v>14</v>
      </c>
    </row>
    <row r="92" spans="1:19" s="671" customFormat="1" ht="26.1" customHeight="1">
      <c r="A92" s="663">
        <v>86</v>
      </c>
      <c r="B92" s="663" t="s">
        <v>343</v>
      </c>
      <c r="C92" s="684" t="s">
        <v>433</v>
      </c>
      <c r="D92" s="664">
        <v>53</v>
      </c>
      <c r="E92" s="640">
        <f t="shared" si="7"/>
        <v>601.02588749999995</v>
      </c>
      <c r="F92" s="640">
        <f t="shared" si="8"/>
        <v>461.96850000000001</v>
      </c>
      <c r="G92" s="662">
        <v>243.5436</v>
      </c>
      <c r="H92" s="662">
        <v>124.14360000000001</v>
      </c>
      <c r="I92" s="662">
        <v>20.295300000000001</v>
      </c>
      <c r="J92" s="662">
        <v>73.23</v>
      </c>
      <c r="K92" s="662">
        <v>0.75600000000000001</v>
      </c>
      <c r="L92" s="640">
        <f t="shared" si="9"/>
        <v>139.0573875</v>
      </c>
      <c r="M92" s="662">
        <v>73.793999999999997</v>
      </c>
      <c r="N92" s="662">
        <v>32.978512500000001</v>
      </c>
      <c r="O92" s="662">
        <v>32.284875</v>
      </c>
      <c r="P92" s="663">
        <v>212</v>
      </c>
      <c r="Q92" s="663">
        <v>301</v>
      </c>
      <c r="R92" s="663" t="s">
        <v>350</v>
      </c>
      <c r="S92" s="696">
        <v>3</v>
      </c>
    </row>
    <row r="93" spans="1:19" s="671" customFormat="1" ht="26.1" customHeight="1">
      <c r="A93" s="663">
        <v>87</v>
      </c>
      <c r="B93" s="663" t="s">
        <v>343</v>
      </c>
      <c r="C93" s="684" t="s">
        <v>434</v>
      </c>
      <c r="D93" s="664">
        <v>4</v>
      </c>
      <c r="E93" s="640">
        <f t="shared" si="7"/>
        <v>46.489972000000002</v>
      </c>
      <c r="F93" s="640">
        <f t="shared" si="8"/>
        <v>36.076000000000001</v>
      </c>
      <c r="G93" s="662">
        <v>18.249600000000001</v>
      </c>
      <c r="H93" s="662">
        <v>9.2208000000000006</v>
      </c>
      <c r="I93" s="662">
        <v>1.5207999999999999</v>
      </c>
      <c r="J93" s="662">
        <v>5.5728</v>
      </c>
      <c r="K93" s="662">
        <v>1.512</v>
      </c>
      <c r="L93" s="640">
        <f t="shared" si="9"/>
        <v>10.413971999999999</v>
      </c>
      <c r="M93" s="662">
        <v>5.53024</v>
      </c>
      <c r="N93" s="662">
        <v>2.4642520000000001</v>
      </c>
      <c r="O93" s="662">
        <v>2.4194800000000001</v>
      </c>
      <c r="P93" s="663">
        <v>201</v>
      </c>
      <c r="Q93" s="663">
        <v>301</v>
      </c>
      <c r="R93" s="663" t="s">
        <v>350</v>
      </c>
      <c r="S93" s="696">
        <v>11</v>
      </c>
    </row>
    <row r="94" spans="1:19" s="671" customFormat="1" ht="26.1" customHeight="1">
      <c r="A94" s="663">
        <v>88</v>
      </c>
      <c r="B94" s="663" t="s">
        <v>343</v>
      </c>
      <c r="C94" s="684" t="s">
        <v>435</v>
      </c>
      <c r="D94" s="664">
        <v>1</v>
      </c>
      <c r="E94" s="640">
        <f t="shared" si="7"/>
        <v>10.8166175</v>
      </c>
      <c r="F94" s="640">
        <f t="shared" si="8"/>
        <v>8.3104999999999993</v>
      </c>
      <c r="G94" s="662">
        <v>4.3979999999999997</v>
      </c>
      <c r="H94" s="662">
        <v>2.2320000000000002</v>
      </c>
      <c r="I94" s="662">
        <v>0.36649999999999999</v>
      </c>
      <c r="J94" s="662">
        <v>1.3140000000000001</v>
      </c>
      <c r="K94" s="662">
        <v>0</v>
      </c>
      <c r="L94" s="640">
        <f t="shared" si="9"/>
        <v>2.5061175000000002</v>
      </c>
      <c r="M94" s="662">
        <v>1.32968</v>
      </c>
      <c r="N94" s="662">
        <v>0.59470250000000002</v>
      </c>
      <c r="O94" s="662">
        <v>0.581735</v>
      </c>
      <c r="P94" s="663">
        <v>208</v>
      </c>
      <c r="Q94" s="663">
        <v>301</v>
      </c>
      <c r="R94" s="663" t="s">
        <v>350</v>
      </c>
      <c r="S94" s="696">
        <v>15</v>
      </c>
    </row>
    <row r="95" spans="1:19" s="671" customFormat="1" ht="26.1" customHeight="1">
      <c r="A95" s="663">
        <v>89</v>
      </c>
      <c r="B95" s="663" t="s">
        <v>343</v>
      </c>
      <c r="C95" s="684" t="s">
        <v>436</v>
      </c>
      <c r="D95" s="664">
        <v>40</v>
      </c>
      <c r="E95" s="640">
        <f t="shared" si="7"/>
        <v>384.79833100000002</v>
      </c>
      <c r="F95" s="640">
        <f t="shared" si="8"/>
        <v>292.80340000000001</v>
      </c>
      <c r="G95" s="662">
        <v>182.9496</v>
      </c>
      <c r="H95" s="662">
        <v>93.852000000000004</v>
      </c>
      <c r="I95" s="662">
        <v>15.245799999999999</v>
      </c>
      <c r="J95" s="662">
        <v>0</v>
      </c>
      <c r="K95" s="662">
        <v>0.75600000000000001</v>
      </c>
      <c r="L95" s="640">
        <f t="shared" si="9"/>
        <v>91.994930999999994</v>
      </c>
      <c r="M95" s="662">
        <v>46.727584</v>
      </c>
      <c r="N95" s="662">
        <v>24.824028999999999</v>
      </c>
      <c r="O95" s="662">
        <v>20.443318000000001</v>
      </c>
      <c r="P95" s="663">
        <v>213</v>
      </c>
      <c r="Q95" s="663">
        <v>301</v>
      </c>
      <c r="R95" s="663" t="s">
        <v>350</v>
      </c>
      <c r="S95" s="696">
        <v>62</v>
      </c>
    </row>
    <row r="96" spans="1:19" s="671" customFormat="1" ht="26.1" customHeight="1">
      <c r="A96" s="663">
        <v>90</v>
      </c>
      <c r="B96" s="663" t="s">
        <v>343</v>
      </c>
      <c r="C96" s="684" t="s">
        <v>437</v>
      </c>
      <c r="D96" s="664">
        <v>40</v>
      </c>
      <c r="E96" s="640">
        <f t="shared" si="7"/>
        <v>380.71394099999998</v>
      </c>
      <c r="F96" s="640">
        <f t="shared" si="8"/>
        <v>289.69740000000002</v>
      </c>
      <c r="G96" s="662">
        <v>181.20240000000001</v>
      </c>
      <c r="H96" s="662">
        <v>92.638800000000003</v>
      </c>
      <c r="I96" s="662">
        <v>15.100199999999999</v>
      </c>
      <c r="J96" s="662">
        <v>0</v>
      </c>
      <c r="K96" s="662">
        <v>0.75600000000000001</v>
      </c>
      <c r="L96" s="640">
        <f t="shared" si="9"/>
        <v>91.016541000000004</v>
      </c>
      <c r="M96" s="662">
        <v>46.230623999999999</v>
      </c>
      <c r="N96" s="662">
        <v>24.560019</v>
      </c>
      <c r="O96" s="662">
        <v>20.225898000000001</v>
      </c>
      <c r="P96" s="663">
        <v>213</v>
      </c>
      <c r="Q96" s="663">
        <v>301</v>
      </c>
      <c r="R96" s="663" t="s">
        <v>350</v>
      </c>
      <c r="S96" s="696">
        <v>5</v>
      </c>
    </row>
    <row r="97" spans="1:19" s="671" customFormat="1" ht="26.1" customHeight="1">
      <c r="A97" s="663">
        <v>91</v>
      </c>
      <c r="B97" s="663" t="s">
        <v>343</v>
      </c>
      <c r="C97" s="684" t="s">
        <v>438</v>
      </c>
      <c r="D97" s="664">
        <v>72</v>
      </c>
      <c r="E97" s="640">
        <f t="shared" si="7"/>
        <v>710.72384250000005</v>
      </c>
      <c r="F97" s="640">
        <f t="shared" si="8"/>
        <v>540.65549999999996</v>
      </c>
      <c r="G97" s="662">
        <v>339.00839999999999</v>
      </c>
      <c r="H97" s="662">
        <v>172.6404</v>
      </c>
      <c r="I97" s="662">
        <v>28.250699999999998</v>
      </c>
      <c r="J97" s="662">
        <v>0</v>
      </c>
      <c r="K97" s="662">
        <v>0.75600000000000001</v>
      </c>
      <c r="L97" s="640">
        <f t="shared" si="9"/>
        <v>170.0683425</v>
      </c>
      <c r="M97" s="662">
        <v>86.383920000000003</v>
      </c>
      <c r="N97" s="662">
        <v>45.891457500000001</v>
      </c>
      <c r="O97" s="662">
        <v>37.792965000000002</v>
      </c>
      <c r="P97" s="663">
        <v>213</v>
      </c>
      <c r="Q97" s="663">
        <v>301</v>
      </c>
      <c r="R97" s="663" t="s">
        <v>350</v>
      </c>
      <c r="S97" s="696">
        <v>1</v>
      </c>
    </row>
    <row r="98" spans="1:19" s="671" customFormat="1" ht="26.1" customHeight="1">
      <c r="A98" s="663">
        <v>92</v>
      </c>
      <c r="B98" s="663" t="s">
        <v>343</v>
      </c>
      <c r="C98" s="684" t="s">
        <v>439</v>
      </c>
      <c r="D98" s="664">
        <v>33</v>
      </c>
      <c r="E98" s="640">
        <f t="shared" si="7"/>
        <v>319.00085949999999</v>
      </c>
      <c r="F98" s="640">
        <f t="shared" si="8"/>
        <v>242.76730000000001</v>
      </c>
      <c r="G98" s="662">
        <v>152.25239999999999</v>
      </c>
      <c r="H98" s="662">
        <v>77.071200000000005</v>
      </c>
      <c r="I98" s="662">
        <v>12.6877</v>
      </c>
      <c r="J98" s="662">
        <v>0</v>
      </c>
      <c r="K98" s="662">
        <v>0.75600000000000001</v>
      </c>
      <c r="L98" s="640">
        <f t="shared" si="9"/>
        <v>76.233559499999998</v>
      </c>
      <c r="M98" s="662">
        <v>38.721808000000003</v>
      </c>
      <c r="N98" s="662">
        <v>20.570960500000002</v>
      </c>
      <c r="O98" s="662">
        <v>16.940791000000001</v>
      </c>
      <c r="P98" s="663">
        <v>213</v>
      </c>
      <c r="Q98" s="663">
        <v>301</v>
      </c>
      <c r="R98" s="663" t="s">
        <v>350</v>
      </c>
      <c r="S98" s="696">
        <v>47</v>
      </c>
    </row>
    <row r="99" spans="1:19" s="671" customFormat="1" ht="26.1" customHeight="1">
      <c r="A99" s="663">
        <v>93</v>
      </c>
      <c r="B99" s="663" t="s">
        <v>343</v>
      </c>
      <c r="C99" s="684" t="s">
        <v>440</v>
      </c>
      <c r="D99" s="664">
        <v>22</v>
      </c>
      <c r="E99" s="640">
        <f t="shared" si="7"/>
        <v>212.097094</v>
      </c>
      <c r="F99" s="640">
        <f t="shared" si="8"/>
        <v>161.53360000000001</v>
      </c>
      <c r="G99" s="662">
        <v>100.27200000000001</v>
      </c>
      <c r="H99" s="662">
        <v>50.931600000000003</v>
      </c>
      <c r="I99" s="662">
        <v>8.3559999999999999</v>
      </c>
      <c r="J99" s="662">
        <v>1.3140000000000001</v>
      </c>
      <c r="K99" s="662">
        <v>0.66</v>
      </c>
      <c r="L99" s="640">
        <f t="shared" si="9"/>
        <v>50.563493999999999</v>
      </c>
      <c r="M99" s="662">
        <v>25.739775999999999</v>
      </c>
      <c r="N99" s="662">
        <v>13.562566</v>
      </c>
      <c r="O99" s="662">
        <v>11.261151999999999</v>
      </c>
      <c r="P99" s="663">
        <v>213</v>
      </c>
      <c r="Q99" s="663">
        <v>301</v>
      </c>
      <c r="R99" s="663" t="s">
        <v>350</v>
      </c>
      <c r="S99" s="696">
        <v>40</v>
      </c>
    </row>
    <row r="100" spans="1:19" s="671" customFormat="1" ht="26.1" customHeight="1">
      <c r="A100" s="663">
        <v>94</v>
      </c>
      <c r="B100" s="663" t="s">
        <v>343</v>
      </c>
      <c r="C100" s="684" t="s">
        <v>441</v>
      </c>
      <c r="D100" s="664">
        <v>25</v>
      </c>
      <c r="E100" s="640">
        <f t="shared" si="7"/>
        <v>303.26847700000002</v>
      </c>
      <c r="F100" s="640">
        <f t="shared" si="8"/>
        <v>237.78219999999999</v>
      </c>
      <c r="G100" s="662">
        <v>113.6568</v>
      </c>
      <c r="H100" s="662">
        <v>58.568399999999997</v>
      </c>
      <c r="I100" s="662">
        <v>9.4713999999999992</v>
      </c>
      <c r="J100" s="662">
        <v>35.877600000000001</v>
      </c>
      <c r="K100" s="662">
        <v>20.207999999999998</v>
      </c>
      <c r="L100" s="640">
        <f t="shared" si="9"/>
        <v>65.486277000000001</v>
      </c>
      <c r="M100" s="662">
        <v>34.811872000000001</v>
      </c>
      <c r="N100" s="662">
        <v>15.444210999999999</v>
      </c>
      <c r="O100" s="662">
        <v>15.230193999999999</v>
      </c>
      <c r="P100" s="663">
        <v>201</v>
      </c>
      <c r="Q100" s="663">
        <v>301</v>
      </c>
      <c r="R100" s="663" t="s">
        <v>345</v>
      </c>
      <c r="S100" s="696">
        <v>79</v>
      </c>
    </row>
    <row r="101" spans="1:19" s="671" customFormat="1" ht="26.1" customHeight="1">
      <c r="A101" s="663">
        <v>95</v>
      </c>
      <c r="B101" s="663" t="s">
        <v>343</v>
      </c>
      <c r="C101" s="684" t="s">
        <v>442</v>
      </c>
      <c r="D101" s="664">
        <v>7</v>
      </c>
      <c r="E101" s="640">
        <f t="shared" si="7"/>
        <v>83.874082000000001</v>
      </c>
      <c r="F101" s="640">
        <f t="shared" si="8"/>
        <v>65.630799999999994</v>
      </c>
      <c r="G101" s="662">
        <v>31.4544</v>
      </c>
      <c r="H101" s="662">
        <v>16.5672</v>
      </c>
      <c r="I101" s="662">
        <v>2.6212</v>
      </c>
      <c r="J101" s="662">
        <v>9.9600000000000009</v>
      </c>
      <c r="K101" s="662">
        <v>5.0279999999999996</v>
      </c>
      <c r="L101" s="640">
        <f t="shared" si="9"/>
        <v>18.243282000000001</v>
      </c>
      <c r="M101" s="662">
        <v>9.6964480000000002</v>
      </c>
      <c r="N101" s="662">
        <v>4.3046379999999997</v>
      </c>
      <c r="O101" s="662">
        <v>4.2421959999999999</v>
      </c>
      <c r="P101" s="663">
        <v>208</v>
      </c>
      <c r="Q101" s="663">
        <v>301</v>
      </c>
      <c r="R101" s="663" t="s">
        <v>350</v>
      </c>
      <c r="S101" s="696">
        <v>42</v>
      </c>
    </row>
    <row r="102" spans="1:19" s="671" customFormat="1" ht="26.1" customHeight="1">
      <c r="A102" s="663">
        <v>96</v>
      </c>
      <c r="B102" s="663" t="s">
        <v>343</v>
      </c>
      <c r="C102" s="684" t="s">
        <v>443</v>
      </c>
      <c r="D102" s="664">
        <v>2</v>
      </c>
      <c r="E102" s="640">
        <f t="shared" si="7"/>
        <v>28.618792500000001</v>
      </c>
      <c r="F102" s="640">
        <f t="shared" si="8"/>
        <v>22.446300000000001</v>
      </c>
      <c r="G102" s="662">
        <v>11.2644</v>
      </c>
      <c r="H102" s="662">
        <v>5.0999999999999996</v>
      </c>
      <c r="I102" s="662">
        <v>0.93869999999999998</v>
      </c>
      <c r="J102" s="662">
        <v>3.1392000000000002</v>
      </c>
      <c r="K102" s="662">
        <v>2.004</v>
      </c>
      <c r="L102" s="640">
        <f t="shared" si="9"/>
        <v>6.1724924999999997</v>
      </c>
      <c r="M102" s="662">
        <v>3.2707679999999999</v>
      </c>
      <c r="N102" s="662">
        <v>1.4707634999999999</v>
      </c>
      <c r="O102" s="662">
        <v>1.4309609999999999</v>
      </c>
      <c r="P102" s="663">
        <v>201</v>
      </c>
      <c r="Q102" s="663">
        <v>301</v>
      </c>
      <c r="R102" s="663" t="s">
        <v>345</v>
      </c>
      <c r="S102" s="696">
        <v>22</v>
      </c>
    </row>
    <row r="103" spans="1:19" s="671" customFormat="1" ht="26.1" customHeight="1">
      <c r="A103" s="663">
        <v>97</v>
      </c>
      <c r="B103" s="663" t="s">
        <v>343</v>
      </c>
      <c r="C103" s="684" t="s">
        <v>444</v>
      </c>
      <c r="D103" s="663">
        <v>193</v>
      </c>
      <c r="E103" s="640">
        <f t="shared" si="7"/>
        <v>2187.4150125000001</v>
      </c>
      <c r="F103" s="640">
        <f t="shared" si="8"/>
        <v>1705.1198999999999</v>
      </c>
      <c r="G103" s="662">
        <v>829.35720000000003</v>
      </c>
      <c r="H103" s="662">
        <v>439.94400000000002</v>
      </c>
      <c r="I103" s="662">
        <v>69.113100000000003</v>
      </c>
      <c r="J103" s="662">
        <v>263.88959999999997</v>
      </c>
      <c r="K103" s="662">
        <v>102.816</v>
      </c>
      <c r="L103" s="640">
        <f t="shared" si="9"/>
        <v>482.29511250000002</v>
      </c>
      <c r="M103" s="662">
        <v>256.36862400000001</v>
      </c>
      <c r="N103" s="662">
        <v>113.7652155</v>
      </c>
      <c r="O103" s="662">
        <v>112.16127299999999</v>
      </c>
      <c r="P103" s="663">
        <v>212</v>
      </c>
      <c r="Q103" s="663">
        <v>301</v>
      </c>
      <c r="R103" s="663" t="s">
        <v>345</v>
      </c>
      <c r="S103" s="696">
        <v>23</v>
      </c>
    </row>
    <row r="104" spans="1:19" s="671" customFormat="1" ht="26.1" customHeight="1">
      <c r="A104" s="663">
        <v>98</v>
      </c>
      <c r="B104" s="663" t="s">
        <v>343</v>
      </c>
      <c r="C104" s="684" t="s">
        <v>445</v>
      </c>
      <c r="D104" s="664">
        <v>33</v>
      </c>
      <c r="E104" s="640">
        <f t="shared" ref="E104:E119" si="10">F104+L104</f>
        <v>358.82930499999998</v>
      </c>
      <c r="F104" s="640">
        <f t="shared" ref="F104:F119" si="11">G104+H104+I104+J104+K104</f>
        <v>281.08659999999998</v>
      </c>
      <c r="G104" s="662">
        <v>131.1096</v>
      </c>
      <c r="H104" s="662">
        <v>72.814800000000005</v>
      </c>
      <c r="I104" s="662">
        <v>10.925800000000001</v>
      </c>
      <c r="J104" s="662">
        <v>43.760399999999997</v>
      </c>
      <c r="K104" s="662">
        <v>22.475999999999999</v>
      </c>
      <c r="L104" s="640">
        <f t="shared" ref="L104:L119" si="12">M104+N104+O104</f>
        <v>77.742705000000001</v>
      </c>
      <c r="M104" s="662">
        <v>41.377696</v>
      </c>
      <c r="N104" s="662">
        <v>18.262267000000001</v>
      </c>
      <c r="O104" s="662">
        <v>18.102741999999999</v>
      </c>
      <c r="P104" s="663">
        <v>208</v>
      </c>
      <c r="Q104" s="663">
        <v>301</v>
      </c>
      <c r="R104" s="663" t="s">
        <v>345</v>
      </c>
      <c r="S104" s="696">
        <v>7</v>
      </c>
    </row>
    <row r="105" spans="1:19" s="671" customFormat="1" ht="26.1" customHeight="1">
      <c r="A105" s="663">
        <v>99</v>
      </c>
      <c r="B105" s="663" t="s">
        <v>343</v>
      </c>
      <c r="C105" s="684" t="s">
        <v>446</v>
      </c>
      <c r="D105" s="664">
        <v>9</v>
      </c>
      <c r="E105" s="640">
        <f t="shared" si="10"/>
        <v>92.5391355</v>
      </c>
      <c r="F105" s="640">
        <f t="shared" si="11"/>
        <v>72.617699999999999</v>
      </c>
      <c r="G105" s="662">
        <v>32.439599999999999</v>
      </c>
      <c r="H105" s="662">
        <v>19.486799999999999</v>
      </c>
      <c r="I105" s="662">
        <v>2.7033</v>
      </c>
      <c r="J105" s="662">
        <v>11.795999999999999</v>
      </c>
      <c r="K105" s="662">
        <v>6.1920000000000002</v>
      </c>
      <c r="L105" s="640">
        <f t="shared" si="12"/>
        <v>19.921435500000001</v>
      </c>
      <c r="M105" s="662">
        <v>10.628112</v>
      </c>
      <c r="N105" s="662">
        <v>4.6435244999999998</v>
      </c>
      <c r="O105" s="662">
        <v>4.6497989999999998</v>
      </c>
      <c r="P105" s="663">
        <v>201</v>
      </c>
      <c r="Q105" s="663">
        <v>301</v>
      </c>
      <c r="R105" s="663" t="s">
        <v>345</v>
      </c>
      <c r="S105" s="696">
        <v>2</v>
      </c>
    </row>
    <row r="106" spans="1:19" s="671" customFormat="1" ht="26.1" customHeight="1">
      <c r="A106" s="663">
        <v>100</v>
      </c>
      <c r="B106" s="663" t="s">
        <v>343</v>
      </c>
      <c r="C106" s="684" t="s">
        <v>447</v>
      </c>
      <c r="D106" s="664">
        <v>18</v>
      </c>
      <c r="E106" s="640">
        <f t="shared" si="10"/>
        <v>172.78411349999999</v>
      </c>
      <c r="F106" s="640">
        <f t="shared" si="11"/>
        <v>128.6472</v>
      </c>
      <c r="G106" s="662">
        <v>75.874799999999993</v>
      </c>
      <c r="H106" s="662">
        <v>40.304400000000001</v>
      </c>
      <c r="I106" s="662">
        <v>0</v>
      </c>
      <c r="J106" s="662">
        <v>0</v>
      </c>
      <c r="K106" s="662">
        <v>12.468</v>
      </c>
      <c r="L106" s="640">
        <f t="shared" si="12"/>
        <v>44.136913499999999</v>
      </c>
      <c r="M106" s="662">
        <v>23.483280000000001</v>
      </c>
      <c r="N106" s="662">
        <v>10.3796985</v>
      </c>
      <c r="O106" s="662">
        <v>10.273935</v>
      </c>
      <c r="P106" s="663">
        <v>215</v>
      </c>
      <c r="Q106" s="663">
        <v>301</v>
      </c>
      <c r="R106" s="663" t="s">
        <v>448</v>
      </c>
      <c r="S106" s="696">
        <v>165</v>
      </c>
    </row>
    <row r="107" spans="1:19" s="671" customFormat="1" ht="26.1" customHeight="1">
      <c r="A107" s="663">
        <v>101</v>
      </c>
      <c r="B107" s="663" t="s">
        <v>343</v>
      </c>
      <c r="C107" s="684" t="s">
        <v>449</v>
      </c>
      <c r="D107" s="664">
        <v>60</v>
      </c>
      <c r="E107" s="640">
        <f t="shared" si="10"/>
        <v>541.31190800000002</v>
      </c>
      <c r="F107" s="640">
        <f t="shared" si="11"/>
        <v>416.76620000000003</v>
      </c>
      <c r="G107" s="662">
        <v>256.596</v>
      </c>
      <c r="H107" s="662">
        <v>138.78720000000001</v>
      </c>
      <c r="I107" s="662">
        <v>21.382999999999999</v>
      </c>
      <c r="J107" s="662">
        <v>0</v>
      </c>
      <c r="K107" s="662">
        <v>0</v>
      </c>
      <c r="L107" s="640">
        <f t="shared" si="12"/>
        <v>124.545708</v>
      </c>
      <c r="M107" s="662">
        <v>63.261311999999997</v>
      </c>
      <c r="N107" s="662">
        <v>33.607571999999998</v>
      </c>
      <c r="O107" s="662">
        <v>27.676824</v>
      </c>
      <c r="P107" s="663">
        <v>214</v>
      </c>
      <c r="Q107" s="663">
        <v>301</v>
      </c>
      <c r="R107" s="663" t="s">
        <v>448</v>
      </c>
      <c r="S107" s="696">
        <v>31</v>
      </c>
    </row>
    <row r="108" spans="1:19" s="671" customFormat="1" ht="26.1" customHeight="1">
      <c r="A108" s="663">
        <v>102</v>
      </c>
      <c r="B108" s="663" t="s">
        <v>343</v>
      </c>
      <c r="C108" s="684" t="s">
        <v>450</v>
      </c>
      <c r="D108" s="664">
        <v>28</v>
      </c>
      <c r="E108" s="640">
        <f t="shared" si="10"/>
        <v>302.72543050000002</v>
      </c>
      <c r="F108" s="640">
        <f t="shared" si="11"/>
        <v>223.1491</v>
      </c>
      <c r="G108" s="662">
        <v>146.48519999999999</v>
      </c>
      <c r="H108" s="662">
        <v>64.456800000000001</v>
      </c>
      <c r="I108" s="662">
        <v>12.207100000000001</v>
      </c>
      <c r="J108" s="662">
        <v>0</v>
      </c>
      <c r="K108" s="662">
        <v>0</v>
      </c>
      <c r="L108" s="640">
        <f t="shared" si="12"/>
        <v>79.576330499999997</v>
      </c>
      <c r="M108" s="662">
        <v>42.162543999999997</v>
      </c>
      <c r="N108" s="662">
        <v>18.9676735</v>
      </c>
      <c r="O108" s="662">
        <v>18.446113</v>
      </c>
      <c r="P108" s="663">
        <v>212</v>
      </c>
      <c r="Q108" s="663">
        <v>301</v>
      </c>
      <c r="R108" s="663" t="s">
        <v>448</v>
      </c>
      <c r="S108" s="696">
        <v>7</v>
      </c>
    </row>
    <row r="109" spans="1:19" s="671" customFormat="1" ht="26.1" customHeight="1">
      <c r="A109" s="663">
        <v>103</v>
      </c>
      <c r="B109" s="663" t="s">
        <v>343</v>
      </c>
      <c r="C109" s="684" t="s">
        <v>451</v>
      </c>
      <c r="D109" s="664">
        <v>60</v>
      </c>
      <c r="E109" s="640">
        <f t="shared" si="10"/>
        <v>519.9623431</v>
      </c>
      <c r="F109" s="640">
        <f t="shared" si="11"/>
        <v>381.84034000000003</v>
      </c>
      <c r="G109" s="662">
        <v>231.28536</v>
      </c>
      <c r="H109" s="662">
        <v>131.28120000000001</v>
      </c>
      <c r="I109" s="662">
        <v>19.273779999999999</v>
      </c>
      <c r="J109" s="662">
        <v>0</v>
      </c>
      <c r="K109" s="662">
        <v>0</v>
      </c>
      <c r="L109" s="640">
        <f t="shared" si="12"/>
        <v>138.1220031</v>
      </c>
      <c r="M109" s="662">
        <v>73.5064864</v>
      </c>
      <c r="N109" s="662">
        <v>32.456428899999999</v>
      </c>
      <c r="O109" s="662">
        <v>32.159087800000002</v>
      </c>
      <c r="P109" s="663">
        <v>212</v>
      </c>
      <c r="Q109" s="663">
        <v>301</v>
      </c>
      <c r="R109" s="663" t="s">
        <v>448</v>
      </c>
      <c r="S109" s="696">
        <v>15</v>
      </c>
    </row>
    <row r="110" spans="1:19" s="671" customFormat="1" ht="26.1" customHeight="1">
      <c r="A110" s="663">
        <v>104</v>
      </c>
      <c r="B110" s="663" t="s">
        <v>343</v>
      </c>
      <c r="C110" s="684" t="s">
        <v>452</v>
      </c>
      <c r="D110" s="664">
        <v>31</v>
      </c>
      <c r="E110" s="640">
        <f t="shared" si="10"/>
        <v>264.38496550000002</v>
      </c>
      <c r="F110" s="640">
        <f t="shared" si="11"/>
        <v>193.7773</v>
      </c>
      <c r="G110" s="662">
        <v>115.86360000000001</v>
      </c>
      <c r="H110" s="662">
        <v>68.258399999999995</v>
      </c>
      <c r="I110" s="662">
        <v>9.6553000000000004</v>
      </c>
      <c r="J110" s="662">
        <v>0</v>
      </c>
      <c r="K110" s="662">
        <v>0</v>
      </c>
      <c r="L110" s="640">
        <f t="shared" si="12"/>
        <v>70.607665499999996</v>
      </c>
      <c r="M110" s="662">
        <v>37.660240000000002</v>
      </c>
      <c r="N110" s="662">
        <v>16.4710705</v>
      </c>
      <c r="O110" s="662">
        <v>16.476355000000002</v>
      </c>
      <c r="P110" s="663">
        <v>214</v>
      </c>
      <c r="Q110" s="663">
        <v>301</v>
      </c>
      <c r="R110" s="663" t="s">
        <v>448</v>
      </c>
      <c r="S110" s="696">
        <v>61</v>
      </c>
    </row>
    <row r="111" spans="1:19" s="671" customFormat="1" ht="26.1" customHeight="1">
      <c r="A111" s="663">
        <v>105</v>
      </c>
      <c r="B111" s="663" t="s">
        <v>343</v>
      </c>
      <c r="C111" s="684" t="s">
        <v>453</v>
      </c>
      <c r="D111" s="664">
        <v>12</v>
      </c>
      <c r="E111" s="640">
        <f t="shared" si="10"/>
        <v>105.8489525</v>
      </c>
      <c r="F111" s="640">
        <f t="shared" si="11"/>
        <v>80.493499999999997</v>
      </c>
      <c r="G111" s="662">
        <v>49.1892</v>
      </c>
      <c r="H111" s="662">
        <v>27.205200000000001</v>
      </c>
      <c r="I111" s="662">
        <v>4.0991</v>
      </c>
      <c r="J111" s="662">
        <v>0</v>
      </c>
      <c r="K111" s="662">
        <v>0</v>
      </c>
      <c r="L111" s="640">
        <f t="shared" si="12"/>
        <v>25.355452499999998</v>
      </c>
      <c r="M111" s="662">
        <v>12.878959999999999</v>
      </c>
      <c r="N111" s="662">
        <v>6.8419474999999998</v>
      </c>
      <c r="O111" s="662">
        <v>5.6345450000000001</v>
      </c>
      <c r="P111" s="663">
        <v>213</v>
      </c>
      <c r="Q111" s="663">
        <v>301</v>
      </c>
      <c r="R111" s="663" t="s">
        <v>350</v>
      </c>
      <c r="S111" s="696">
        <v>30</v>
      </c>
    </row>
    <row r="112" spans="1:19" s="671" customFormat="1" ht="26.1" customHeight="1">
      <c r="A112" s="663">
        <v>106</v>
      </c>
      <c r="B112" s="663" t="s">
        <v>343</v>
      </c>
      <c r="C112" s="684" t="s">
        <v>454</v>
      </c>
      <c r="D112" s="664">
        <v>48</v>
      </c>
      <c r="E112" s="640">
        <f t="shared" si="10"/>
        <v>451.598615</v>
      </c>
      <c r="F112" s="640">
        <f t="shared" si="11"/>
        <v>343.42099999999999</v>
      </c>
      <c r="G112" s="662">
        <v>214.0728</v>
      </c>
      <c r="H112" s="662">
        <v>111.50879999999999</v>
      </c>
      <c r="I112" s="662">
        <v>17.839400000000001</v>
      </c>
      <c r="J112" s="662">
        <v>0</v>
      </c>
      <c r="K112" s="662">
        <v>0</v>
      </c>
      <c r="L112" s="640">
        <f t="shared" si="12"/>
        <v>108.177615</v>
      </c>
      <c r="M112" s="662">
        <v>54.947360000000003</v>
      </c>
      <c r="N112" s="662">
        <v>29.190785000000002</v>
      </c>
      <c r="O112" s="662">
        <v>24.039470000000001</v>
      </c>
      <c r="P112" s="663">
        <v>213</v>
      </c>
      <c r="Q112" s="663">
        <v>301</v>
      </c>
      <c r="R112" s="663" t="s">
        <v>350</v>
      </c>
      <c r="S112" s="696">
        <v>61</v>
      </c>
    </row>
    <row r="113" spans="1:19" s="671" customFormat="1" ht="26.1" customHeight="1">
      <c r="A113" s="663">
        <v>107</v>
      </c>
      <c r="B113" s="663" t="s">
        <v>343</v>
      </c>
      <c r="C113" s="684" t="s">
        <v>455</v>
      </c>
      <c r="D113" s="664">
        <v>122</v>
      </c>
      <c r="E113" s="640">
        <f t="shared" si="10"/>
        <v>1273.4279365</v>
      </c>
      <c r="F113" s="640">
        <f t="shared" si="11"/>
        <v>979.41549999999995</v>
      </c>
      <c r="G113" s="662">
        <v>496.43400000000003</v>
      </c>
      <c r="H113" s="662">
        <v>274.6524</v>
      </c>
      <c r="I113" s="662">
        <v>41.369500000000002</v>
      </c>
      <c r="J113" s="662">
        <v>165.6036</v>
      </c>
      <c r="K113" s="662">
        <v>1.3560000000000001</v>
      </c>
      <c r="L113" s="640">
        <f t="shared" si="12"/>
        <v>294.01243649999998</v>
      </c>
      <c r="M113" s="662">
        <v>156.48952</v>
      </c>
      <c r="N113" s="662">
        <v>69.0587515</v>
      </c>
      <c r="O113" s="662">
        <v>68.464164999999994</v>
      </c>
      <c r="P113" s="663">
        <v>220</v>
      </c>
      <c r="Q113" s="663">
        <v>301</v>
      </c>
      <c r="R113" s="663" t="s">
        <v>350</v>
      </c>
      <c r="S113" s="696">
        <v>29</v>
      </c>
    </row>
    <row r="114" spans="1:19" s="671" customFormat="1" ht="26.1" customHeight="1">
      <c r="A114" s="663">
        <v>108</v>
      </c>
      <c r="B114" s="663" t="s">
        <v>343</v>
      </c>
      <c r="C114" s="684" t="s">
        <v>456</v>
      </c>
      <c r="D114" s="664">
        <v>120</v>
      </c>
      <c r="E114" s="640">
        <f t="shared" si="10"/>
        <v>1104.9772800000001</v>
      </c>
      <c r="F114" s="640">
        <f t="shared" si="11"/>
        <v>840.46799999999996</v>
      </c>
      <c r="G114" s="662">
        <v>518.84640000000002</v>
      </c>
      <c r="H114" s="662">
        <v>277.6284</v>
      </c>
      <c r="I114" s="662">
        <v>43.237200000000001</v>
      </c>
      <c r="J114" s="662">
        <v>0</v>
      </c>
      <c r="K114" s="662">
        <v>0.75600000000000001</v>
      </c>
      <c r="L114" s="640">
        <f t="shared" si="12"/>
        <v>264.50927999999999</v>
      </c>
      <c r="M114" s="662">
        <v>134.35391999999999</v>
      </c>
      <c r="N114" s="662">
        <v>71.375519999999995</v>
      </c>
      <c r="O114" s="662">
        <v>58.77984</v>
      </c>
      <c r="P114" s="663">
        <v>213</v>
      </c>
      <c r="Q114" s="663">
        <v>301</v>
      </c>
      <c r="R114" s="663" t="s">
        <v>350</v>
      </c>
      <c r="S114" s="696">
        <v>48</v>
      </c>
    </row>
    <row r="115" spans="1:19" s="671" customFormat="1" ht="26.1" customHeight="1">
      <c r="A115" s="663">
        <v>109</v>
      </c>
      <c r="B115" s="663" t="s">
        <v>343</v>
      </c>
      <c r="C115" s="684" t="s">
        <v>457</v>
      </c>
      <c r="D115" s="664">
        <v>33</v>
      </c>
      <c r="E115" s="640">
        <f t="shared" si="10"/>
        <v>265.171243</v>
      </c>
      <c r="F115" s="640">
        <f t="shared" si="11"/>
        <v>194.26419999999999</v>
      </c>
      <c r="G115" s="662">
        <v>114.5784</v>
      </c>
      <c r="H115" s="662">
        <v>70.137600000000006</v>
      </c>
      <c r="I115" s="662">
        <v>9.5481999999999996</v>
      </c>
      <c r="J115" s="662">
        <v>0</v>
      </c>
      <c r="K115" s="662">
        <v>0</v>
      </c>
      <c r="L115" s="640">
        <f t="shared" si="12"/>
        <v>70.907043000000002</v>
      </c>
      <c r="M115" s="662">
        <v>37.839711999999999</v>
      </c>
      <c r="N115" s="662">
        <v>16.512457000000001</v>
      </c>
      <c r="O115" s="662">
        <v>16.554874000000002</v>
      </c>
      <c r="P115" s="663">
        <v>220</v>
      </c>
      <c r="Q115" s="663">
        <v>301</v>
      </c>
      <c r="R115" s="663" t="s">
        <v>448</v>
      </c>
      <c r="S115" s="696">
        <v>11</v>
      </c>
    </row>
    <row r="116" spans="1:19" s="671" customFormat="1" ht="26.1" customHeight="1">
      <c r="A116" s="663">
        <v>110</v>
      </c>
      <c r="B116" s="449" t="s">
        <v>343</v>
      </c>
      <c r="C116" s="684" t="s">
        <v>458</v>
      </c>
      <c r="D116" s="664">
        <v>62</v>
      </c>
      <c r="E116" s="640">
        <f t="shared" si="10"/>
        <v>515.89509450000003</v>
      </c>
      <c r="F116" s="640">
        <f t="shared" si="11"/>
        <v>378.49950000000001</v>
      </c>
      <c r="G116" s="662">
        <v>227.25</v>
      </c>
      <c r="H116" s="662">
        <v>132.31200000000001</v>
      </c>
      <c r="I116" s="662">
        <v>18.9375</v>
      </c>
      <c r="J116" s="662">
        <v>0</v>
      </c>
      <c r="K116" s="662">
        <v>0</v>
      </c>
      <c r="L116" s="640">
        <f t="shared" si="12"/>
        <v>137.39559449999999</v>
      </c>
      <c r="M116" s="662">
        <v>73.198704000000006</v>
      </c>
      <c r="N116" s="662">
        <v>32.1724575</v>
      </c>
      <c r="O116" s="662">
        <v>32.024433000000002</v>
      </c>
      <c r="P116" s="229">
        <v>201</v>
      </c>
      <c r="Q116" s="229">
        <v>301</v>
      </c>
      <c r="R116" s="229" t="s">
        <v>448</v>
      </c>
      <c r="S116" s="696">
        <v>54</v>
      </c>
    </row>
    <row r="117" spans="1:19" s="671" customFormat="1" ht="26.1" customHeight="1">
      <c r="A117" s="663">
        <v>111</v>
      </c>
      <c r="B117" s="663" t="s">
        <v>343</v>
      </c>
      <c r="C117" s="684" t="s">
        <v>459</v>
      </c>
      <c r="D117" s="664">
        <v>244</v>
      </c>
      <c r="E117" s="640">
        <f t="shared" si="10"/>
        <v>2354.4676774</v>
      </c>
      <c r="F117" s="640">
        <f t="shared" si="11"/>
        <v>1776.13636</v>
      </c>
      <c r="G117" s="662">
        <v>1046.45136</v>
      </c>
      <c r="H117" s="662">
        <v>552.85271999999998</v>
      </c>
      <c r="I117" s="662">
        <v>87.204279999999997</v>
      </c>
      <c r="J117" s="662">
        <v>0</v>
      </c>
      <c r="K117" s="662">
        <v>89.628</v>
      </c>
      <c r="L117" s="640">
        <f t="shared" si="12"/>
        <v>578.33131739999999</v>
      </c>
      <c r="M117" s="662">
        <v>302.5934656</v>
      </c>
      <c r="N117" s="662">
        <v>143.35321060000001</v>
      </c>
      <c r="O117" s="662">
        <v>132.3846412</v>
      </c>
      <c r="P117" s="663">
        <v>214</v>
      </c>
      <c r="Q117" s="663">
        <v>301</v>
      </c>
      <c r="R117" s="663" t="s">
        <v>448</v>
      </c>
      <c r="S117" s="696">
        <v>126</v>
      </c>
    </row>
    <row r="118" spans="1:19" s="671" customFormat="1" ht="26.1" customHeight="1">
      <c r="A118" s="663">
        <v>112</v>
      </c>
      <c r="B118" s="449" t="s">
        <v>343</v>
      </c>
      <c r="C118" s="684" t="s">
        <v>460</v>
      </c>
      <c r="D118" s="664">
        <v>1</v>
      </c>
      <c r="E118" s="640">
        <f t="shared" si="10"/>
        <v>8.0555585000000001</v>
      </c>
      <c r="F118" s="640">
        <f t="shared" si="11"/>
        <v>6.1258999999999997</v>
      </c>
      <c r="G118" s="662">
        <v>3.6276000000000002</v>
      </c>
      <c r="H118" s="662">
        <v>2.1960000000000002</v>
      </c>
      <c r="I118" s="662">
        <v>0.30230000000000001</v>
      </c>
      <c r="J118" s="662">
        <v>0</v>
      </c>
      <c r="K118" s="662">
        <v>0</v>
      </c>
      <c r="L118" s="640">
        <f t="shared" si="12"/>
        <v>1.9296584999999999</v>
      </c>
      <c r="M118" s="662">
        <v>0.98014400000000002</v>
      </c>
      <c r="N118" s="662">
        <v>0.52070150000000004</v>
      </c>
      <c r="O118" s="662">
        <v>0.428813</v>
      </c>
      <c r="P118" s="663">
        <v>213</v>
      </c>
      <c r="Q118" s="663">
        <v>301</v>
      </c>
      <c r="R118" s="229" t="s">
        <v>350</v>
      </c>
      <c r="S118" s="696">
        <v>126</v>
      </c>
    </row>
    <row r="119" spans="1:19" s="671" customFormat="1" ht="26.1" customHeight="1">
      <c r="A119" s="663">
        <v>113</v>
      </c>
      <c r="B119" s="449" t="s">
        <v>343</v>
      </c>
      <c r="C119" s="707" t="s">
        <v>461</v>
      </c>
      <c r="D119" s="664">
        <v>10</v>
      </c>
      <c r="E119" s="640">
        <f t="shared" si="10"/>
        <v>106.95026</v>
      </c>
      <c r="F119" s="640">
        <f t="shared" si="11"/>
        <v>83.991200000000006</v>
      </c>
      <c r="G119" s="662">
        <v>37.8384</v>
      </c>
      <c r="H119" s="662">
        <v>22.1388</v>
      </c>
      <c r="I119" s="662">
        <v>3.1532</v>
      </c>
      <c r="J119" s="662">
        <v>13.360799999999999</v>
      </c>
      <c r="K119" s="662">
        <v>7.5</v>
      </c>
      <c r="L119" s="640">
        <f t="shared" si="12"/>
        <v>22.959060000000001</v>
      </c>
      <c r="M119" s="662">
        <v>12.238592000000001</v>
      </c>
      <c r="N119" s="662">
        <v>5.3660839999999999</v>
      </c>
      <c r="O119" s="662">
        <v>5.3543839999999996</v>
      </c>
      <c r="P119" s="663">
        <v>201</v>
      </c>
      <c r="Q119" s="663">
        <v>301</v>
      </c>
      <c r="R119" s="663" t="s">
        <v>345</v>
      </c>
      <c r="S119" s="696">
        <v>34</v>
      </c>
    </row>
  </sheetData>
  <autoFilter ref="A1:S119">
    <extLst/>
  </autoFilter>
  <mergeCells count="14">
    <mergeCell ref="A2:Q2"/>
    <mergeCell ref="A3:C3"/>
    <mergeCell ref="G3:H3"/>
    <mergeCell ref="Q3:R3"/>
    <mergeCell ref="F4:K4"/>
    <mergeCell ref="L4:O4"/>
    <mergeCell ref="A4:A5"/>
    <mergeCell ref="B4:B5"/>
    <mergeCell ref="C4:C5"/>
    <mergeCell ref="D4:D5"/>
    <mergeCell ref="E4:E5"/>
    <mergeCell ref="P4:P5"/>
    <mergeCell ref="Q4:Q5"/>
    <mergeCell ref="R4:R5"/>
  </mergeCells>
  <phoneticPr fontId="92" type="noConversion"/>
  <pageMargins left="0.59027777777777801" right="0.55069444444444404" top="1" bottom="0.70833333333333304" header="0.5" footer="0.5"/>
  <pageSetup paperSize="9" scale="75" firstPageNumber="10" fitToHeight="0" orientation="landscape" useFirstPageNumber="1"/>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39</vt:i4>
      </vt:variant>
      <vt:variant>
        <vt:lpstr>命名范围</vt:lpstr>
      </vt:variant>
      <vt:variant>
        <vt:i4>15</vt:i4>
      </vt:variant>
    </vt:vector>
  </HeadingPairs>
  <TitlesOfParts>
    <vt:vector size="54" baseType="lpstr">
      <vt:lpstr>封面</vt:lpstr>
      <vt:lpstr>目录</vt:lpstr>
      <vt:lpstr>一.一般公共预算</vt:lpstr>
      <vt:lpstr>1.财税收入</vt:lpstr>
      <vt:lpstr>2.债务收入</vt:lpstr>
      <vt:lpstr>3.平衡表</vt:lpstr>
      <vt:lpstr>4.支出汇总表</vt:lpstr>
      <vt:lpstr>5.人员经费汇总表</vt:lpstr>
      <vt:lpstr>5.1县直单位</vt:lpstr>
      <vt:lpstr>5.2乡镇单位</vt:lpstr>
      <vt:lpstr>5.3教育系统人员</vt:lpstr>
      <vt:lpstr>5.4其他人员</vt:lpstr>
      <vt:lpstr>6.运转经费</vt:lpstr>
      <vt:lpstr>6.1.乡镇运转经费</vt:lpstr>
      <vt:lpstr>7.定额运转</vt:lpstr>
      <vt:lpstr>8.村级运转</vt:lpstr>
      <vt:lpstr>9.社区运转</vt:lpstr>
      <vt:lpstr>10.项目</vt:lpstr>
      <vt:lpstr>11.三公经费</vt:lpstr>
      <vt:lpstr>12.一般债务限额余额</vt:lpstr>
      <vt:lpstr>13.整体支出绩效目标表</vt:lpstr>
      <vt:lpstr>14.项目支出绩效目标表</vt:lpstr>
      <vt:lpstr>二.基金</vt:lpstr>
      <vt:lpstr>1.基金收入</vt:lpstr>
      <vt:lpstr>2.基金支出</vt:lpstr>
      <vt:lpstr>3.专项债务限额余额</vt:lpstr>
      <vt:lpstr>三.国有资本</vt:lpstr>
      <vt:lpstr>1.国有资本经营收入</vt:lpstr>
      <vt:lpstr>2.国有资本经营支出</vt:lpstr>
      <vt:lpstr>四.社保基金</vt:lpstr>
      <vt:lpstr>1.社会保险基金预算总表</vt:lpstr>
      <vt:lpstr>2.社会保险基金收入表</vt:lpstr>
      <vt:lpstr>3.社会保险基金支出表</vt:lpstr>
      <vt:lpstr>4.城乡居民基本养老收支预算表</vt:lpstr>
      <vt:lpstr>5.机关事业单位基本养老收支预算表</vt:lpstr>
      <vt:lpstr>6.职工基本医疗保险基金预算表</vt:lpstr>
      <vt:lpstr>7.城乡居民基本医疗保险基金预算表</vt:lpstr>
      <vt:lpstr>8.工伤保险基金预算表</vt:lpstr>
      <vt:lpstr>9.失业保险基金预算表</vt:lpstr>
      <vt:lpstr>'3.平衡表'!Print_Area</vt:lpstr>
      <vt:lpstr>'1.财税收入'!Print_Titles</vt:lpstr>
      <vt:lpstr>'10.项目'!Print_Titles</vt:lpstr>
      <vt:lpstr>'2.基金支出'!Print_Titles</vt:lpstr>
      <vt:lpstr>'3.平衡表'!Print_Titles</vt:lpstr>
      <vt:lpstr>'5.1县直单位'!Print_Titles</vt:lpstr>
      <vt:lpstr>'5.2乡镇单位'!Print_Titles</vt:lpstr>
      <vt:lpstr>'5.3教育系统人员'!Print_Titles</vt:lpstr>
      <vt:lpstr>'5.4其他人员'!Print_Titles</vt:lpstr>
      <vt:lpstr>'6.1.乡镇运转经费'!Print_Titles</vt:lpstr>
      <vt:lpstr>'6.运转经费'!Print_Titles</vt:lpstr>
      <vt:lpstr>'6.职工基本医疗保险基金预算表'!Print_Titles</vt:lpstr>
      <vt:lpstr>'8.村级运转'!Print_Titles</vt:lpstr>
      <vt:lpstr>'9.社区运转'!Print_Titles</vt:lpstr>
      <vt:lpstr>目录!Print_Titles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2023-12-13T18:46:00Z</dcterms:created>
  <dcterms:modified xsi:type="dcterms:W3CDTF">2026-07-06T02:18:47Z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088F59C2241346238084DE115C63D5C3_13</vt:lpwstr>
  </property>
  <property fmtid="{D5CDD505-2E9C-101B-9397-08002B2CF9AE}" pid="3" name="KSOProductBuildVer">
    <vt:lpwstr>2052-12.1.0.26895</vt:lpwstr>
  </property>
  <property fmtid="{D5CDD505-2E9C-101B-9397-08002B2CF9AE}" pid="4" name="CalculationRule">
    <vt:i4>0</vt:i4>
  </property>
</Properties>
</file>